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8960" windowHeight="10005" tabRatio="799" activeTab="0"/>
  </bookViews>
  <sheets>
    <sheet name="2022 Народный бюджет" sheetId="1" r:id="rId1"/>
  </sheets>
  <definedNames/>
  <calcPr fullCalcOnLoad="1"/>
</workbook>
</file>

<file path=xl/sharedStrings.xml><?xml version="1.0" encoding="utf-8"?>
<sst xmlns="http://schemas.openxmlformats.org/spreadsheetml/2006/main" count="111" uniqueCount="101">
  <si>
    <t>Наименование проекта</t>
  </si>
  <si>
    <t>в т.ч.</t>
  </si>
  <si>
    <t>г.Кадников</t>
  </si>
  <si>
    <t>Устройство тротуара по улице Коммунистов</t>
  </si>
  <si>
    <t>г.Сокол</t>
  </si>
  <si>
    <t>ВСЕГО</t>
  </si>
  <si>
    <t>№ п/п</t>
  </si>
  <si>
    <t>ИТОГО</t>
  </si>
  <si>
    <t>К</t>
  </si>
  <si>
    <t>Сельское поселение Чучковское</t>
  </si>
  <si>
    <t>Сельское поселение Пригородное</t>
  </si>
  <si>
    <t>Сельское поселение Пельшемское</t>
  </si>
  <si>
    <t>Б</t>
  </si>
  <si>
    <t>Сельское поселение Двиницкое</t>
  </si>
  <si>
    <t>Сельское поселение Воробьевское</t>
  </si>
  <si>
    <t>Сельское поселение Биряковское</t>
  </si>
  <si>
    <t>Сельское поселение Архангельское</t>
  </si>
  <si>
    <t>Пож-я</t>
  </si>
  <si>
    <t>МБ</t>
  </si>
  <si>
    <t>ЮЛ</t>
  </si>
  <si>
    <t>ФЛ</t>
  </si>
  <si>
    <t>% соф-я</t>
  </si>
  <si>
    <t>Софинанси-рование из ОБ</t>
  </si>
  <si>
    <t>Пожертво-вания, всего</t>
  </si>
  <si>
    <t>Местный бюджет</t>
  </si>
  <si>
    <t>руб.</t>
  </si>
  <si>
    <t>ОБ</t>
  </si>
  <si>
    <t>Обустройство сцены в деревне Василево</t>
  </si>
  <si>
    <t>Обустройство детских спортивных площадок в д. Морженга и д. Нестерово</t>
  </si>
  <si>
    <t>Капитальный ремонт ступеней и площадки входной группы здания Дома культуры с. Биряково Сокольского муниципального района</t>
  </si>
  <si>
    <t>Устройство плота д. Вязовое</t>
  </si>
  <si>
    <t>Организация уличного освещения  (установка светодиодных светильников, опор уличного освещения) в деревнях Петровское, Княжево, Осипово, Берьково, Чекшино</t>
  </si>
  <si>
    <t>Двиницкий Дом культуры: замена дверных блоков</t>
  </si>
  <si>
    <t>Двиницкий Дом культуры: установка электрического котла</t>
  </si>
  <si>
    <t>Ремонт памятника участникам Великой отечественной войны в д. Воробьево</t>
  </si>
  <si>
    <t>БУК СМР «Сокольский районный музей» " создание экспозиции зала социалистического быта "Коммунальная квартира"</t>
  </si>
  <si>
    <t>РЦ «МИГ» оснащение Зонального центра патриотического воспитания "Дом Юнармии"</t>
  </si>
  <si>
    <t>БУ СМР СШ №1 «Сухона» футбольная форма</t>
  </si>
  <si>
    <t>БУ СМР СШ №1 «Сухона» приобретение оборудования для тренажерного зала (г. Сокол, ул. Водников,31)</t>
  </si>
  <si>
    <t>БУ СМР СШ №1 «Сухона» приобретение футбольных ворот на стадион «Сухонский»</t>
  </si>
  <si>
    <t>Светодиодное табло для БУК СМР "Культурный центр"</t>
  </si>
  <si>
    <t>БУК СМР «Культурный центр» сценический комплекс  на площадь БУК СМР "Культурный центр"</t>
  </si>
  <si>
    <t>БУ ФКиС г.Сокола «СЦ-Сокол» приобретение снегохода</t>
  </si>
  <si>
    <t>БУ ФКиС г.Сокола «СЦ-Сокол» ремонт раздевалки и судейской комнаты в административном здании стадиона «Сокол»</t>
  </si>
  <si>
    <t>БУ ФКиСг.Сокола «СЦ-Сокол» приобретение оборудования для зала единоборств (бокса, борьбы) ул.Колхозная,13А</t>
  </si>
  <si>
    <t>БУ СМР СШ №1 «Сухона» приобретение электронного тира</t>
  </si>
  <si>
    <t>Устройство тротуара по улице Розы Люксембург</t>
  </si>
  <si>
    <t>Устройство тротуара по улице Карла Маркса</t>
  </si>
  <si>
    <t>Устройство тротуара по улице Механизаторов</t>
  </si>
  <si>
    <t>Техническое обеспечение деятельности народных самодеятельных коллективов ГБУК «Кадниковский Дом культуры»</t>
  </si>
  <si>
    <t>Устройство детской площадки</t>
  </si>
  <si>
    <t>Приобретение оборудования и мебели для зала Воинской Славы в Кадниковском краеведческом музее</t>
  </si>
  <si>
    <t>Ремонт обелиска памяти погибшим воинам в д. Б.Село</t>
  </si>
  <si>
    <t>Приобретение монументального знака памяти участникам Великой Отечественной войны в д. Подольное</t>
  </si>
  <si>
    <t>Капитальный ремонт здания БУК СМР "Культурный центр"  филиал "Архангельский ДК"</t>
  </si>
  <si>
    <t>Капитальный ремонт крыльца Марковского Дома культуры</t>
  </si>
  <si>
    <t>Замена оконных блоков В Марковском Доме культуры</t>
  </si>
  <si>
    <t>Ремонт памятника землякам, погибшим во время Великой Отечественной войны и благоустройство прилегающей территории в д. Марковское</t>
  </si>
  <si>
    <t>Благоустройство придомовой территории многоквартирных домов в д. Марковское</t>
  </si>
  <si>
    <t>Благоустройство парка в д. Литега</t>
  </si>
  <si>
    <t>Оборудование детской площадки в д. Оларево</t>
  </si>
  <si>
    <t>Обустройство мест для сбора ТКО в д. Литега, д. Оларево, д. Обросово</t>
  </si>
  <si>
    <t>КСЦ «Пригородный» БУ "КСЦ Пригородный" СПП ремонт пола первого этажа</t>
  </si>
  <si>
    <t>КСЦ «Пригородный»  оборудование для фитнес зала</t>
  </si>
  <si>
    <t xml:space="preserve">Благоустройство территории памятника в д. Казариново к 100 летию со дня рождения В.Н. Корбакова </t>
  </si>
  <si>
    <t>Замена оконных блоков и дверных проемов в Боровецком сельском филиале</t>
  </si>
  <si>
    <t>Приобретение музыкального оборудования в Чучковский Дом культуры</t>
  </si>
  <si>
    <t>Уличное освещение д. Чучково ул. Сельсоветская</t>
  </si>
  <si>
    <t>Уличное освещение  переход в д. Горбово</t>
  </si>
  <si>
    <t>Приобретение контейнеров  для твердых бытовых отходов на кладбище д. Покровское и д. Никольское</t>
  </si>
  <si>
    <t>Приобретение трактора</t>
  </si>
  <si>
    <t>Приобретение и установка оборудования для котельной Д. Чекшино</t>
  </si>
  <si>
    <t>5-Р</t>
  </si>
  <si>
    <t>Ремонт участка тепловой сети в д. Марковское</t>
  </si>
  <si>
    <t>8-Р</t>
  </si>
  <si>
    <t>Ремонт участка водопроводной сети в д. Оларево</t>
  </si>
  <si>
    <t>4-Р</t>
  </si>
  <si>
    <t>Обустройство источника водоснабжения в деревне Заледеево</t>
  </si>
  <si>
    <t>БУ ФКиС г.Сокола «СЦ-Сокол» приобретение ролл-мат  и гимнастического мата</t>
  </si>
  <si>
    <t>Оборудование детской площадки во дворе домов №№ 36-38 по улице Кирова и 49 по улице Советской</t>
  </si>
  <si>
    <t>Оборудование детской площадки во дворе дома №67 по улице Набережная Свободы</t>
  </si>
  <si>
    <t>Оборудование детской площадки во дворе домов №№ 82-84 по улице Советской</t>
  </si>
  <si>
    <t>Оборудование детской площадки во дворе домов №№ 43-45 по улице Шатенево</t>
  </si>
  <si>
    <t>Оборудование детской площадки на площади в микрорайоне Шатенево</t>
  </si>
  <si>
    <t>Оборудование Workout-площадки: г. Сокол, ул. Советская, 30</t>
  </si>
  <si>
    <t>Оборудование Workout-площадки: г. Сокол, ул. Советская, 115</t>
  </si>
  <si>
    <t>Оборудование Workout-площадки: г. Сокол, площадь в микрорайоне Шатенево</t>
  </si>
  <si>
    <t>Оборудование Workout-площадки: г. Сокол, ул. Сельская</t>
  </si>
  <si>
    <t>Оборудование Workout-площадки: г. Сокол, ул. Производственная, 16</t>
  </si>
  <si>
    <t>Оборудование Workout-площадки: г. Сокол, ул. Кооперативная</t>
  </si>
  <si>
    <t>Благоустройство общественной территории в парке имени Олега Лощилова</t>
  </si>
  <si>
    <t>Благоустройство сквера имени Владимира Изюмова</t>
  </si>
  <si>
    <t>Благоустройство сквера на улице Ганина</t>
  </si>
  <si>
    <t>Оборудование детской площадки во дворе дома №11 по улице 40 лет Октября</t>
  </si>
  <si>
    <t>Ремонт дороги к садоводческому товариществу «Бережок»</t>
  </si>
  <si>
    <t xml:space="preserve">Планируемые к реализации мероприятия проекта "Народный бюджет"в Сокольском муниципальном районе в 2022 году </t>
  </si>
  <si>
    <t>БУК СМР «Сокольская ЦБС» замена оконных блоков Сокольской центральной библиотеки</t>
  </si>
  <si>
    <t>БУК СМР «Сокольская ЦБС» приобретение мебели в Сокольскую районную библиотеку</t>
  </si>
  <si>
    <t>БУК СМР «Сокольская ЦБС» капитальный ремонт помещений филиала № 4</t>
  </si>
  <si>
    <t>БУК СМР «Сокольская ЦБС» благоустройство территории филиала № 5</t>
  </si>
  <si>
    <t>Общая стоимость проекта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</si>
</sst>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[$-FC19]d\ mmmm\ yyyy\ &quot;г.&quot;"/>
    <numFmt numFmtId="172" formatCode="_-* #,##0.00_р_._-;\-* #,##0.00_р_._-;_-* &quot;-&quot;??_р_._-;_-@_-"/>
    <numFmt numFmtId="173" formatCode="_-* #,##0_р_._-;\-* #,##0_р_._-;_-* &quot;-&quot;??_р_.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0"/>
    <numFmt numFmtId="181" formatCode="0.0%"/>
    <numFmt numFmtId="182" formatCode="#,##0.00;[Red]\-#,##0.00;0.00"/>
    <numFmt numFmtId="183" formatCode="#,##0.00\ _₽"/>
    <numFmt numFmtId="184" formatCode="#,##0.0\ _₽"/>
    <numFmt numFmtId="185" formatCode="#,##0\ _₽"/>
  </numFmts>
  <fonts count="60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1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Arial Cyr"/>
      <family val="0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FF0000"/>
      <name val="Arial Cyr"/>
      <family val="0"/>
    </font>
    <font>
      <sz val="9"/>
      <color rgb="FF000000"/>
      <name val="Times New Roman"/>
      <family val="1"/>
    </font>
    <font>
      <b/>
      <sz val="10"/>
      <color rgb="FF00206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8">
    <xf numFmtId="0" fontId="0" fillId="0" borderId="0" xfId="0" applyFill="1" applyBorder="1" applyAlignment="1">
      <alignment horizontal="left" vertical="top"/>
    </xf>
    <xf numFmtId="0" fontId="8" fillId="0" borderId="0" xfId="52">
      <alignment/>
      <protection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8" fillId="0" borderId="0" xfId="52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>
      <alignment horizontal="center"/>
      <protection/>
    </xf>
    <xf numFmtId="181" fontId="53" fillId="0" borderId="10" xfId="57" applyNumberFormat="1" applyFont="1" applyBorder="1" applyAlignment="1">
      <alignment horizontal="center" vertical="center"/>
    </xf>
    <xf numFmtId="9" fontId="6" fillId="32" borderId="11" xfId="57" applyNumberFormat="1" applyFont="1" applyFill="1" applyBorder="1" applyAlignment="1">
      <alignment horizontal="center" vertical="center" wrapText="1"/>
    </xf>
    <xf numFmtId="0" fontId="6" fillId="32" borderId="12" xfId="52" applyFont="1" applyFill="1" applyBorder="1" applyAlignment="1">
      <alignment horizontal="center" vertical="center"/>
      <protection/>
    </xf>
    <xf numFmtId="0" fontId="9" fillId="32" borderId="12" xfId="52" applyFont="1" applyFill="1" applyBorder="1" applyAlignment="1">
      <alignment horizontal="left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9" fontId="53" fillId="0" borderId="10" xfId="57" applyFont="1" applyBorder="1" applyAlignment="1">
      <alignment horizontal="center" vertical="center"/>
    </xf>
    <xf numFmtId="9" fontId="53" fillId="0" borderId="10" xfId="57" applyNumberFormat="1" applyFont="1" applyBorder="1" applyAlignment="1">
      <alignment horizontal="center" vertical="center"/>
    </xf>
    <xf numFmtId="3" fontId="7" fillId="0" borderId="10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55" fillId="34" borderId="10" xfId="52" applyFont="1" applyFill="1" applyBorder="1" applyAlignment="1">
      <alignment horizontal="center" vertical="center" wrapText="1"/>
      <protection/>
    </xf>
    <xf numFmtId="0" fontId="56" fillId="34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54" fillId="34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3" fontId="8" fillId="0" borderId="0" xfId="52" applyNumberFormat="1">
      <alignment/>
      <protection/>
    </xf>
    <xf numFmtId="4" fontId="9" fillId="0" borderId="10" xfId="52" applyNumberFormat="1" applyFont="1" applyBorder="1" applyAlignment="1">
      <alignment horizontal="center" vertical="center"/>
      <protection/>
    </xf>
    <xf numFmtId="4" fontId="8" fillId="0" borderId="0" xfId="52" applyNumberFormat="1">
      <alignment/>
      <protection/>
    </xf>
    <xf numFmtId="0" fontId="11" fillId="0" borderId="15" xfId="52" applyFont="1" applyFill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12" fillId="0" borderId="15" xfId="52" applyFont="1" applyFill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0" fontId="55" fillId="34" borderId="14" xfId="52" applyFont="1" applyFill="1" applyBorder="1" applyAlignment="1">
      <alignment horizontal="center" vertical="center" wrapText="1"/>
      <protection/>
    </xf>
    <xf numFmtId="4" fontId="9" fillId="0" borderId="14" xfId="52" applyNumberFormat="1" applyFont="1" applyBorder="1" applyAlignment="1">
      <alignment horizontal="center" vertical="center"/>
      <protection/>
    </xf>
    <xf numFmtId="3" fontId="7" fillId="35" borderId="10" xfId="52" applyNumberFormat="1" applyFont="1" applyFill="1" applyBorder="1" applyAlignment="1">
      <alignment horizontal="center" vertical="center" wrapText="1"/>
      <protection/>
    </xf>
    <xf numFmtId="4" fontId="9" fillId="32" borderId="12" xfId="52" applyNumberFormat="1" applyFont="1" applyFill="1" applyBorder="1" applyAlignment="1">
      <alignment horizontal="center" vertical="center" wrapText="1"/>
      <protection/>
    </xf>
    <xf numFmtId="0" fontId="57" fillId="0" borderId="0" xfId="52" applyFont="1">
      <alignment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7" fillId="36" borderId="10" xfId="52" applyFont="1" applyFill="1" applyBorder="1" applyAlignment="1">
      <alignment horizontal="left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36" borderId="15" xfId="52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7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4" fillId="36" borderId="18" xfId="52" applyFont="1" applyFill="1" applyBorder="1" applyAlignment="1">
      <alignment horizontal="center" vertical="center"/>
      <protection/>
    </xf>
    <xf numFmtId="0" fontId="4" fillId="36" borderId="19" xfId="52" applyFont="1" applyFill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left" vertical="center" wrapText="1"/>
    </xf>
    <xf numFmtId="0" fontId="56" fillId="0" borderId="10" xfId="52" applyFont="1" applyFill="1" applyBorder="1" applyAlignment="1">
      <alignment horizontal="center" vertical="center" wrapText="1"/>
      <protection/>
    </xf>
    <xf numFmtId="0" fontId="8" fillId="0" borderId="0" xfId="52" applyBorder="1">
      <alignment/>
      <protection/>
    </xf>
    <xf numFmtId="3" fontId="59" fillId="0" borderId="0" xfId="52" applyNumberFormat="1" applyFont="1" applyBorder="1">
      <alignment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4" fillId="32" borderId="21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9" fontId="4" fillId="0" borderId="10" xfId="57" applyFont="1" applyBorder="1" applyAlignment="1">
      <alignment horizontal="center" vertical="center"/>
    </xf>
    <xf numFmtId="181" fontId="4" fillId="0" borderId="10" xfId="57" applyNumberFormat="1" applyFont="1" applyBorder="1" applyAlignment="1">
      <alignment horizontal="center" vertical="center"/>
    </xf>
    <xf numFmtId="9" fontId="4" fillId="0" borderId="15" xfId="57" applyFont="1" applyBorder="1" applyAlignment="1">
      <alignment horizontal="center" vertical="center"/>
    </xf>
    <xf numFmtId="9" fontId="4" fillId="36" borderId="15" xfId="57" applyFont="1" applyFill="1" applyBorder="1" applyAlignment="1">
      <alignment horizontal="center" vertical="center"/>
    </xf>
    <xf numFmtId="9" fontId="4" fillId="36" borderId="10" xfId="57" applyFont="1" applyFill="1" applyBorder="1" applyAlignment="1">
      <alignment horizontal="center" vertical="center"/>
    </xf>
    <xf numFmtId="9" fontId="6" fillId="0" borderId="10" xfId="57" applyFont="1" applyBorder="1" applyAlignment="1">
      <alignment horizontal="center" vertical="center"/>
    </xf>
    <xf numFmtId="4" fontId="6" fillId="34" borderId="10" xfId="52" applyNumberFormat="1" applyFont="1" applyFill="1" applyBorder="1" applyAlignment="1">
      <alignment horizontal="center" vertical="center" wrapText="1"/>
      <protection/>
    </xf>
    <xf numFmtId="9" fontId="4" fillId="0" borderId="10" xfId="57" applyNumberFormat="1" applyFont="1" applyBorder="1" applyAlignment="1">
      <alignment horizontal="center" vertical="center"/>
    </xf>
    <xf numFmtId="9" fontId="6" fillId="0" borderId="10" xfId="57" applyNumberFormat="1" applyFont="1" applyBorder="1" applyAlignment="1">
      <alignment horizontal="center" vertical="center"/>
    </xf>
    <xf numFmtId="9" fontId="6" fillId="34" borderId="10" xfId="52" applyNumberFormat="1" applyFont="1" applyFill="1" applyBorder="1" applyAlignment="1">
      <alignment horizontal="center" vertical="center" wrapText="1"/>
      <protection/>
    </xf>
    <xf numFmtId="0" fontId="58" fillId="0" borderId="13" xfId="0" applyFont="1" applyFill="1" applyBorder="1" applyAlignment="1">
      <alignment horizontal="left" vertical="center" wrapText="1"/>
    </xf>
    <xf numFmtId="0" fontId="9" fillId="0" borderId="14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9" fontId="4" fillId="0" borderId="10" xfId="57" applyNumberFormat="1" applyFont="1" applyFill="1" applyBorder="1" applyAlignment="1">
      <alignment horizontal="center" vertical="center"/>
    </xf>
    <xf numFmtId="9" fontId="4" fillId="0" borderId="10" xfId="57" applyFont="1" applyFill="1" applyBorder="1" applyAlignment="1">
      <alignment horizontal="center" vertical="center"/>
    </xf>
    <xf numFmtId="181" fontId="4" fillId="0" borderId="10" xfId="57" applyNumberFormat="1" applyFont="1" applyFill="1" applyBorder="1" applyAlignment="1">
      <alignment horizontal="center" vertical="center"/>
    </xf>
    <xf numFmtId="181" fontId="6" fillId="0" borderId="10" xfId="57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9" fontId="6" fillId="32" borderId="12" xfId="57" applyNumberFormat="1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top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left" wrapText="1"/>
      <protection/>
    </xf>
    <xf numFmtId="14" fontId="9" fillId="0" borderId="0" xfId="52" applyNumberFormat="1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top"/>
      <protection/>
    </xf>
    <xf numFmtId="0" fontId="56" fillId="0" borderId="10" xfId="52" applyFont="1" applyFill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52" applyNumberFormat="1" applyFont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5" xfId="52" applyNumberFormat="1" applyFont="1" applyFill="1" applyBorder="1" applyAlignment="1">
      <alignment horizontal="center" vertical="center" wrapText="1"/>
      <protection/>
    </xf>
    <xf numFmtId="4" fontId="7" fillId="0" borderId="18" xfId="52" applyNumberFormat="1" applyFont="1" applyFill="1" applyBorder="1" applyAlignment="1">
      <alignment horizontal="center" vertical="center" wrapText="1"/>
      <protection/>
    </xf>
    <xf numFmtId="4" fontId="7" fillId="36" borderId="10" xfId="52" applyNumberFormat="1" applyFont="1" applyFill="1" applyBorder="1" applyAlignment="1">
      <alignment horizontal="center" vertical="center" wrapText="1"/>
      <protection/>
    </xf>
    <xf numFmtId="4" fontId="7" fillId="36" borderId="18" xfId="52" applyNumberFormat="1" applyFont="1" applyFill="1" applyBorder="1" applyAlignment="1">
      <alignment horizontal="center" vertical="center" wrapText="1"/>
      <protection/>
    </xf>
    <xf numFmtId="4" fontId="55" fillId="34" borderId="14" xfId="52" applyNumberFormat="1" applyFont="1" applyFill="1" applyBorder="1" applyAlignment="1">
      <alignment horizontal="center" vertical="center" wrapText="1"/>
      <protection/>
    </xf>
    <xf numFmtId="4" fontId="55" fillId="34" borderId="10" xfId="52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4" fontId="7" fillId="37" borderId="10" xfId="5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3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5" sqref="E5:E6"/>
    </sheetView>
  </sheetViews>
  <sheetFormatPr defaultColWidth="9.33203125" defaultRowHeight="12.75"/>
  <cols>
    <col min="1" max="1" width="5.33203125" style="5" customWidth="1"/>
    <col min="2" max="2" width="59" style="4" customWidth="1"/>
    <col min="3" max="3" width="4.5" style="5" hidden="1" customWidth="1"/>
    <col min="4" max="4" width="14.83203125" style="4" customWidth="1"/>
    <col min="5" max="5" width="15.83203125" style="4" customWidth="1"/>
    <col min="6" max="6" width="14" style="4" customWidth="1"/>
    <col min="7" max="7" width="13.5" style="4" customWidth="1"/>
    <col min="8" max="8" width="12.5" style="4" customWidth="1"/>
    <col min="9" max="9" width="15.5" style="4" customWidth="1"/>
    <col min="10" max="10" width="6.16015625" style="3" customWidth="1"/>
    <col min="11" max="11" width="6.33203125" style="3" bestFit="1" customWidth="1"/>
    <col min="12" max="12" width="9.33203125" style="2" customWidth="1"/>
    <col min="13" max="13" width="15" style="1" bestFit="1" customWidth="1"/>
    <col min="14" max="14" width="13.83203125" style="1" bestFit="1" customWidth="1"/>
    <col min="15" max="15" width="10.66015625" style="1" bestFit="1" customWidth="1"/>
    <col min="16" max="20" width="9.33203125" style="1" customWidth="1"/>
    <col min="21" max="21" width="8.83203125" style="1" customWidth="1"/>
    <col min="22" max="16384" width="9.33203125" style="1" customWidth="1"/>
  </cols>
  <sheetData>
    <row r="1" spans="1:10" ht="12.75">
      <c r="A1" s="36"/>
      <c r="B1" s="35"/>
      <c r="C1" s="36"/>
      <c r="D1" s="35"/>
      <c r="E1" s="35"/>
      <c r="F1" s="35"/>
      <c r="G1" s="35"/>
      <c r="H1" s="35"/>
      <c r="I1" s="35"/>
      <c r="J1" s="34"/>
    </row>
    <row r="2" spans="1:10" ht="15.75">
      <c r="A2" s="109" t="s">
        <v>95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2" ht="15.75">
      <c r="A3" s="101"/>
      <c r="B3" s="101"/>
      <c r="C3" s="101"/>
      <c r="D3" s="101"/>
      <c r="E3" s="101"/>
      <c r="F3" s="101"/>
      <c r="G3" s="101"/>
      <c r="H3" s="101"/>
      <c r="I3" s="101"/>
      <c r="J3" s="101"/>
      <c r="L3" s="35" t="s">
        <v>25</v>
      </c>
    </row>
    <row r="4" spans="1:12" ht="18" customHeight="1">
      <c r="A4" s="110" t="s">
        <v>6</v>
      </c>
      <c r="B4" s="104" t="s">
        <v>0</v>
      </c>
      <c r="C4" s="89"/>
      <c r="D4" s="127" t="s">
        <v>100</v>
      </c>
      <c r="E4" s="103" t="s">
        <v>1</v>
      </c>
      <c r="F4" s="103"/>
      <c r="G4" s="103"/>
      <c r="H4" s="103"/>
      <c r="I4" s="103"/>
      <c r="J4" s="108" t="s">
        <v>21</v>
      </c>
      <c r="K4" s="108"/>
      <c r="L4" s="108"/>
    </row>
    <row r="5" spans="1:12" ht="12.75" customHeight="1">
      <c r="A5" s="110"/>
      <c r="B5" s="104"/>
      <c r="C5" s="110"/>
      <c r="D5" s="127"/>
      <c r="E5" s="104" t="s">
        <v>24</v>
      </c>
      <c r="F5" s="104" t="s">
        <v>23</v>
      </c>
      <c r="G5" s="103" t="s">
        <v>1</v>
      </c>
      <c r="H5" s="103"/>
      <c r="I5" s="104" t="s">
        <v>22</v>
      </c>
      <c r="J5" s="108"/>
      <c r="K5" s="108"/>
      <c r="L5" s="108"/>
    </row>
    <row r="6" spans="1:12" ht="29.25" customHeight="1">
      <c r="A6" s="110"/>
      <c r="B6" s="104"/>
      <c r="C6" s="110"/>
      <c r="D6" s="127"/>
      <c r="E6" s="104"/>
      <c r="F6" s="104"/>
      <c r="G6" s="102" t="s">
        <v>20</v>
      </c>
      <c r="H6" s="102" t="s">
        <v>19</v>
      </c>
      <c r="I6" s="104"/>
      <c r="J6" s="26" t="s">
        <v>18</v>
      </c>
      <c r="K6" s="26" t="s">
        <v>17</v>
      </c>
      <c r="L6" s="75" t="s">
        <v>26</v>
      </c>
    </row>
    <row r="7" spans="1:12" ht="15.75" customHeight="1">
      <c r="A7" s="24"/>
      <c r="B7" s="23" t="s">
        <v>4</v>
      </c>
      <c r="C7" s="22"/>
      <c r="D7" s="23"/>
      <c r="E7" s="23"/>
      <c r="F7" s="23"/>
      <c r="G7" s="23"/>
      <c r="H7" s="23"/>
      <c r="I7" s="23"/>
      <c r="J7" s="76"/>
      <c r="K7" s="76"/>
      <c r="L7" s="76"/>
    </row>
    <row r="8" spans="1:12" ht="31.5" customHeight="1">
      <c r="A8" s="19">
        <v>1</v>
      </c>
      <c r="B8" s="55" t="s">
        <v>35</v>
      </c>
      <c r="C8" s="25"/>
      <c r="D8" s="111">
        <v>453743.46</v>
      </c>
      <c r="E8" s="51">
        <f>D8*25%</f>
        <v>113435.865</v>
      </c>
      <c r="F8" s="112">
        <f>G8+H8</f>
        <v>22687.173000000003</v>
      </c>
      <c r="G8" s="51">
        <f>D8*5%</f>
        <v>22687.173000000003</v>
      </c>
      <c r="H8" s="112">
        <v>0</v>
      </c>
      <c r="I8" s="113">
        <f>D8*70%</f>
        <v>317620.422</v>
      </c>
      <c r="J8" s="77">
        <f aca="true" t="shared" si="0" ref="J8:J39">E8/D8</f>
        <v>0.25</v>
      </c>
      <c r="K8" s="77">
        <f aca="true" t="shared" si="1" ref="K8:K40">F8/D8</f>
        <v>0.05</v>
      </c>
      <c r="L8" s="78">
        <f>I8/D8</f>
        <v>0.7000000000000001</v>
      </c>
    </row>
    <row r="9" spans="1:12" ht="33.75" customHeight="1">
      <c r="A9" s="19">
        <v>2</v>
      </c>
      <c r="B9" s="55" t="s">
        <v>96</v>
      </c>
      <c r="C9" s="25"/>
      <c r="D9" s="111">
        <v>500000</v>
      </c>
      <c r="E9" s="51">
        <f aca="true" t="shared" si="2" ref="E9:E39">D9*25%</f>
        <v>125000</v>
      </c>
      <c r="F9" s="51">
        <f aca="true" t="shared" si="3" ref="F9:F39">G9+H9</f>
        <v>25000</v>
      </c>
      <c r="G9" s="51">
        <f aca="true" t="shared" si="4" ref="G9:G39">D9*5%</f>
        <v>25000</v>
      </c>
      <c r="H9" s="51">
        <v>0</v>
      </c>
      <c r="I9" s="113">
        <f aca="true" t="shared" si="5" ref="I9:I39">D9*70%</f>
        <v>350000</v>
      </c>
      <c r="J9" s="77">
        <f t="shared" si="0"/>
        <v>0.25</v>
      </c>
      <c r="K9" s="77">
        <f t="shared" si="1"/>
        <v>0.05</v>
      </c>
      <c r="L9" s="78">
        <f aca="true" t="shared" si="6" ref="L9:L40">I9/D9</f>
        <v>0.7</v>
      </c>
    </row>
    <row r="10" spans="1:12" ht="29.25" customHeight="1">
      <c r="A10" s="19">
        <v>3</v>
      </c>
      <c r="B10" s="55" t="s">
        <v>97</v>
      </c>
      <c r="C10" s="25"/>
      <c r="D10" s="111">
        <v>900000</v>
      </c>
      <c r="E10" s="51">
        <f t="shared" si="2"/>
        <v>225000</v>
      </c>
      <c r="F10" s="51">
        <f t="shared" si="3"/>
        <v>45000</v>
      </c>
      <c r="G10" s="51">
        <f t="shared" si="4"/>
        <v>45000</v>
      </c>
      <c r="H10" s="51">
        <v>0</v>
      </c>
      <c r="I10" s="113">
        <f t="shared" si="5"/>
        <v>630000</v>
      </c>
      <c r="J10" s="77">
        <f t="shared" si="0"/>
        <v>0.25</v>
      </c>
      <c r="K10" s="77">
        <f t="shared" si="1"/>
        <v>0.05</v>
      </c>
      <c r="L10" s="78">
        <f t="shared" si="6"/>
        <v>0.7</v>
      </c>
    </row>
    <row r="11" spans="1:12" ht="30.75" customHeight="1">
      <c r="A11" s="19">
        <v>4</v>
      </c>
      <c r="B11" s="55" t="s">
        <v>98</v>
      </c>
      <c r="C11" s="25"/>
      <c r="D11" s="111">
        <v>2571428.57</v>
      </c>
      <c r="E11" s="51">
        <f t="shared" si="2"/>
        <v>642857.1425</v>
      </c>
      <c r="F11" s="51">
        <f t="shared" si="3"/>
        <v>128571.4285</v>
      </c>
      <c r="G11" s="51">
        <f t="shared" si="4"/>
        <v>128571.4285</v>
      </c>
      <c r="H11" s="51">
        <v>0</v>
      </c>
      <c r="I11" s="113">
        <f t="shared" si="5"/>
        <v>1799999.9989999998</v>
      </c>
      <c r="J11" s="77">
        <f t="shared" si="0"/>
        <v>0.25</v>
      </c>
      <c r="K11" s="77">
        <f t="shared" si="1"/>
        <v>0.05</v>
      </c>
      <c r="L11" s="78">
        <f t="shared" si="6"/>
        <v>0.7</v>
      </c>
    </row>
    <row r="12" spans="1:12" ht="26.25" customHeight="1">
      <c r="A12" s="19">
        <v>5</v>
      </c>
      <c r="B12" s="55" t="s">
        <v>99</v>
      </c>
      <c r="C12" s="25"/>
      <c r="D12" s="111">
        <v>2571428.57</v>
      </c>
      <c r="E12" s="51">
        <f t="shared" si="2"/>
        <v>642857.1425</v>
      </c>
      <c r="F12" s="51">
        <f t="shared" si="3"/>
        <v>128571.4285</v>
      </c>
      <c r="G12" s="51">
        <f t="shared" si="4"/>
        <v>128571.4285</v>
      </c>
      <c r="H12" s="51">
        <v>0</v>
      </c>
      <c r="I12" s="113">
        <f t="shared" si="5"/>
        <v>1799999.9989999998</v>
      </c>
      <c r="J12" s="77">
        <f t="shared" si="0"/>
        <v>0.25</v>
      </c>
      <c r="K12" s="77">
        <f t="shared" si="1"/>
        <v>0.05</v>
      </c>
      <c r="L12" s="78">
        <f t="shared" si="6"/>
        <v>0.7</v>
      </c>
    </row>
    <row r="13" spans="1:12" ht="28.5" customHeight="1">
      <c r="A13" s="52">
        <v>6</v>
      </c>
      <c r="B13" s="55" t="s">
        <v>36</v>
      </c>
      <c r="C13" s="25"/>
      <c r="D13" s="111">
        <v>343000</v>
      </c>
      <c r="E13" s="51">
        <f t="shared" si="2"/>
        <v>85750</v>
      </c>
      <c r="F13" s="51">
        <f t="shared" si="3"/>
        <v>17150</v>
      </c>
      <c r="G13" s="51">
        <f t="shared" si="4"/>
        <v>17150</v>
      </c>
      <c r="H13" s="51">
        <v>0</v>
      </c>
      <c r="I13" s="113">
        <f t="shared" si="5"/>
        <v>240099.99999999997</v>
      </c>
      <c r="J13" s="77">
        <f t="shared" si="0"/>
        <v>0.25</v>
      </c>
      <c r="K13" s="77">
        <f t="shared" si="1"/>
        <v>0.05</v>
      </c>
      <c r="L13" s="78">
        <f t="shared" si="6"/>
        <v>0.7</v>
      </c>
    </row>
    <row r="14" spans="1:12" ht="18" customHeight="1">
      <c r="A14" s="52">
        <v>7</v>
      </c>
      <c r="B14" s="55" t="s">
        <v>37</v>
      </c>
      <c r="C14" s="25"/>
      <c r="D14" s="111">
        <v>210000</v>
      </c>
      <c r="E14" s="51">
        <f t="shared" si="2"/>
        <v>52500</v>
      </c>
      <c r="F14" s="51">
        <f t="shared" si="3"/>
        <v>10500</v>
      </c>
      <c r="G14" s="51">
        <f t="shared" si="4"/>
        <v>10500</v>
      </c>
      <c r="H14" s="51">
        <v>0</v>
      </c>
      <c r="I14" s="113">
        <f t="shared" si="5"/>
        <v>147000</v>
      </c>
      <c r="J14" s="77">
        <f t="shared" si="0"/>
        <v>0.25</v>
      </c>
      <c r="K14" s="77">
        <f t="shared" si="1"/>
        <v>0.05</v>
      </c>
      <c r="L14" s="78">
        <f t="shared" si="6"/>
        <v>0.7</v>
      </c>
    </row>
    <row r="15" spans="1:12" ht="30" customHeight="1">
      <c r="A15" s="63">
        <v>8</v>
      </c>
      <c r="B15" s="55" t="s">
        <v>38</v>
      </c>
      <c r="C15" s="40"/>
      <c r="D15" s="111">
        <v>300000</v>
      </c>
      <c r="E15" s="51">
        <f t="shared" si="2"/>
        <v>75000</v>
      </c>
      <c r="F15" s="114">
        <f t="shared" si="3"/>
        <v>15000</v>
      </c>
      <c r="G15" s="51">
        <f t="shared" si="4"/>
        <v>15000</v>
      </c>
      <c r="H15" s="115">
        <v>0</v>
      </c>
      <c r="I15" s="113">
        <f t="shared" si="5"/>
        <v>210000</v>
      </c>
      <c r="J15" s="79">
        <f t="shared" si="0"/>
        <v>0.25</v>
      </c>
      <c r="K15" s="77">
        <f t="shared" si="1"/>
        <v>0.05</v>
      </c>
      <c r="L15" s="78">
        <f t="shared" si="6"/>
        <v>0.7</v>
      </c>
    </row>
    <row r="16" spans="1:12" ht="26.25" customHeight="1">
      <c r="A16" s="52">
        <v>9</v>
      </c>
      <c r="B16" s="55" t="s">
        <v>39</v>
      </c>
      <c r="C16" s="29"/>
      <c r="D16" s="111">
        <v>300000</v>
      </c>
      <c r="E16" s="51">
        <f t="shared" si="2"/>
        <v>75000</v>
      </c>
      <c r="F16" s="51">
        <f t="shared" si="3"/>
        <v>15000</v>
      </c>
      <c r="G16" s="51">
        <f t="shared" si="4"/>
        <v>15000</v>
      </c>
      <c r="H16" s="51">
        <v>0</v>
      </c>
      <c r="I16" s="113">
        <f t="shared" si="5"/>
        <v>210000</v>
      </c>
      <c r="J16" s="77">
        <f t="shared" si="0"/>
        <v>0.25</v>
      </c>
      <c r="K16" s="77">
        <f t="shared" si="1"/>
        <v>0.05</v>
      </c>
      <c r="L16" s="78">
        <f t="shared" si="6"/>
        <v>0.7</v>
      </c>
    </row>
    <row r="17" spans="1:12" ht="18.75" customHeight="1">
      <c r="A17" s="52">
        <v>10</v>
      </c>
      <c r="B17" s="55" t="s">
        <v>40</v>
      </c>
      <c r="C17" s="29"/>
      <c r="D17" s="111">
        <v>1000000</v>
      </c>
      <c r="E17" s="51">
        <f t="shared" si="2"/>
        <v>250000</v>
      </c>
      <c r="F17" s="51">
        <f t="shared" si="3"/>
        <v>50000</v>
      </c>
      <c r="G17" s="51">
        <f t="shared" si="4"/>
        <v>50000</v>
      </c>
      <c r="H17" s="51">
        <v>0</v>
      </c>
      <c r="I17" s="113">
        <f t="shared" si="5"/>
        <v>700000</v>
      </c>
      <c r="J17" s="77">
        <f t="shared" si="0"/>
        <v>0.25</v>
      </c>
      <c r="K17" s="77">
        <f t="shared" si="1"/>
        <v>0.05</v>
      </c>
      <c r="L17" s="78">
        <f t="shared" si="6"/>
        <v>0.7</v>
      </c>
    </row>
    <row r="18" spans="1:12" ht="27" customHeight="1">
      <c r="A18" s="52">
        <v>11</v>
      </c>
      <c r="B18" s="55" t="s">
        <v>41</v>
      </c>
      <c r="C18" s="25"/>
      <c r="D18" s="111">
        <v>1000000</v>
      </c>
      <c r="E18" s="51">
        <f t="shared" si="2"/>
        <v>250000</v>
      </c>
      <c r="F18" s="51">
        <f t="shared" si="3"/>
        <v>50000</v>
      </c>
      <c r="G18" s="51">
        <f t="shared" si="4"/>
        <v>50000</v>
      </c>
      <c r="H18" s="51">
        <v>0</v>
      </c>
      <c r="I18" s="113">
        <f t="shared" si="5"/>
        <v>700000</v>
      </c>
      <c r="J18" s="77">
        <f t="shared" si="0"/>
        <v>0.25</v>
      </c>
      <c r="K18" s="77">
        <f t="shared" si="1"/>
        <v>0.05</v>
      </c>
      <c r="L18" s="78">
        <f t="shared" si="6"/>
        <v>0.7</v>
      </c>
    </row>
    <row r="19" spans="1:22" ht="20.25" customHeight="1">
      <c r="A19" s="63">
        <v>12</v>
      </c>
      <c r="B19" s="55" t="s">
        <v>42</v>
      </c>
      <c r="C19" s="41"/>
      <c r="D19" s="111">
        <v>350000</v>
      </c>
      <c r="E19" s="51">
        <f t="shared" si="2"/>
        <v>87500</v>
      </c>
      <c r="F19" s="51">
        <f t="shared" si="3"/>
        <v>17500</v>
      </c>
      <c r="G19" s="51">
        <f t="shared" si="4"/>
        <v>17500</v>
      </c>
      <c r="H19" s="115">
        <v>0</v>
      </c>
      <c r="I19" s="113">
        <f t="shared" si="5"/>
        <v>244999.99999999997</v>
      </c>
      <c r="J19" s="79">
        <f t="shared" si="0"/>
        <v>0.25</v>
      </c>
      <c r="K19" s="77">
        <f t="shared" si="1"/>
        <v>0.05</v>
      </c>
      <c r="L19" s="78">
        <f t="shared" si="6"/>
        <v>0.7</v>
      </c>
      <c r="T19" s="70"/>
      <c r="U19" s="70"/>
      <c r="V19" s="70"/>
    </row>
    <row r="20" spans="1:22" ht="31.5" customHeight="1">
      <c r="A20" s="63">
        <v>13</v>
      </c>
      <c r="B20" s="55" t="s">
        <v>43</v>
      </c>
      <c r="C20" s="56"/>
      <c r="D20" s="111">
        <v>900000</v>
      </c>
      <c r="E20" s="51">
        <f t="shared" si="2"/>
        <v>225000</v>
      </c>
      <c r="F20" s="116">
        <f t="shared" si="3"/>
        <v>45000</v>
      </c>
      <c r="G20" s="51">
        <f t="shared" si="4"/>
        <v>45000</v>
      </c>
      <c r="H20" s="117">
        <v>0</v>
      </c>
      <c r="I20" s="113">
        <f t="shared" si="5"/>
        <v>630000</v>
      </c>
      <c r="J20" s="80">
        <f t="shared" si="0"/>
        <v>0.25</v>
      </c>
      <c r="K20" s="81">
        <f t="shared" si="1"/>
        <v>0.05</v>
      </c>
      <c r="L20" s="78">
        <f t="shared" si="6"/>
        <v>0.7</v>
      </c>
      <c r="M20" s="50"/>
      <c r="T20" s="70"/>
      <c r="U20" s="71"/>
      <c r="V20" s="70"/>
    </row>
    <row r="21" spans="1:22" ht="30" customHeight="1">
      <c r="A21" s="63">
        <v>14</v>
      </c>
      <c r="B21" s="55" t="s">
        <v>44</v>
      </c>
      <c r="C21" s="41"/>
      <c r="D21" s="111">
        <v>450000</v>
      </c>
      <c r="E21" s="51">
        <f t="shared" si="2"/>
        <v>112500</v>
      </c>
      <c r="F21" s="51">
        <f t="shared" si="3"/>
        <v>22500</v>
      </c>
      <c r="G21" s="51">
        <f t="shared" si="4"/>
        <v>22500</v>
      </c>
      <c r="H21" s="115">
        <v>0</v>
      </c>
      <c r="I21" s="113">
        <f t="shared" si="5"/>
        <v>315000</v>
      </c>
      <c r="J21" s="79">
        <f t="shared" si="0"/>
        <v>0.25</v>
      </c>
      <c r="K21" s="77">
        <f t="shared" si="1"/>
        <v>0.05</v>
      </c>
      <c r="L21" s="78">
        <f t="shared" si="6"/>
        <v>0.7</v>
      </c>
      <c r="T21" s="70"/>
      <c r="U21" s="70"/>
      <c r="V21" s="70"/>
    </row>
    <row r="22" spans="1:12" ht="18" customHeight="1">
      <c r="A22" s="63">
        <v>15</v>
      </c>
      <c r="B22" s="55" t="s">
        <v>45</v>
      </c>
      <c r="C22" s="42"/>
      <c r="D22" s="111">
        <v>300000</v>
      </c>
      <c r="E22" s="51">
        <f t="shared" si="2"/>
        <v>75000</v>
      </c>
      <c r="F22" s="51">
        <f t="shared" si="3"/>
        <v>15000</v>
      </c>
      <c r="G22" s="51">
        <f t="shared" si="4"/>
        <v>15000</v>
      </c>
      <c r="H22" s="51">
        <v>0</v>
      </c>
      <c r="I22" s="113">
        <f t="shared" si="5"/>
        <v>210000</v>
      </c>
      <c r="J22" s="77">
        <f t="shared" si="0"/>
        <v>0.25</v>
      </c>
      <c r="K22" s="77">
        <f t="shared" si="1"/>
        <v>0.05</v>
      </c>
      <c r="L22" s="78">
        <f t="shared" si="6"/>
        <v>0.7</v>
      </c>
    </row>
    <row r="23" spans="1:12" ht="24">
      <c r="A23" s="64">
        <v>16</v>
      </c>
      <c r="B23" s="62" t="s">
        <v>78</v>
      </c>
      <c r="C23" s="65"/>
      <c r="D23" s="66">
        <v>545825</v>
      </c>
      <c r="E23" s="51">
        <f t="shared" si="2"/>
        <v>136456.25</v>
      </c>
      <c r="F23" s="51">
        <f t="shared" si="3"/>
        <v>27291.25</v>
      </c>
      <c r="G23" s="51">
        <f t="shared" si="4"/>
        <v>27291.25</v>
      </c>
      <c r="H23" s="51">
        <v>0</v>
      </c>
      <c r="I23" s="51">
        <f t="shared" si="5"/>
        <v>382077.5</v>
      </c>
      <c r="J23" s="77">
        <f t="shared" si="0"/>
        <v>0.25</v>
      </c>
      <c r="K23" s="77">
        <f t="shared" si="1"/>
        <v>0.05</v>
      </c>
      <c r="L23" s="78">
        <f t="shared" si="6"/>
        <v>0.7</v>
      </c>
    </row>
    <row r="24" spans="1:12" ht="29.25" customHeight="1">
      <c r="A24" s="52">
        <v>17</v>
      </c>
      <c r="B24" s="87" t="s">
        <v>93</v>
      </c>
      <c r="C24" s="67"/>
      <c r="D24" s="51">
        <v>579209</v>
      </c>
      <c r="E24" s="51">
        <f t="shared" si="2"/>
        <v>144802.25</v>
      </c>
      <c r="F24" s="51">
        <f t="shared" si="3"/>
        <v>28960.45</v>
      </c>
      <c r="G24" s="51">
        <f t="shared" si="4"/>
        <v>28960.45</v>
      </c>
      <c r="H24" s="51">
        <v>0</v>
      </c>
      <c r="I24" s="51">
        <f t="shared" si="5"/>
        <v>405446.3</v>
      </c>
      <c r="J24" s="77">
        <f t="shared" si="0"/>
        <v>0.25</v>
      </c>
      <c r="K24" s="77">
        <f t="shared" si="1"/>
        <v>0.05</v>
      </c>
      <c r="L24" s="78">
        <f t="shared" si="6"/>
        <v>0.7</v>
      </c>
    </row>
    <row r="25" spans="1:12" ht="32.25" customHeight="1">
      <c r="A25" s="63">
        <v>18</v>
      </c>
      <c r="B25" s="68" t="s">
        <v>79</v>
      </c>
      <c r="C25" s="43"/>
      <c r="D25" s="51">
        <v>1220410</v>
      </c>
      <c r="E25" s="51">
        <f t="shared" si="2"/>
        <v>305102.5</v>
      </c>
      <c r="F25" s="51">
        <f t="shared" si="3"/>
        <v>61020.5</v>
      </c>
      <c r="G25" s="51">
        <f t="shared" si="4"/>
        <v>61020.5</v>
      </c>
      <c r="H25" s="51">
        <v>0</v>
      </c>
      <c r="I25" s="51">
        <f t="shared" si="5"/>
        <v>854287</v>
      </c>
      <c r="J25" s="77">
        <f t="shared" si="0"/>
        <v>0.25</v>
      </c>
      <c r="K25" s="77">
        <f t="shared" si="1"/>
        <v>0.05</v>
      </c>
      <c r="L25" s="78">
        <f t="shared" si="6"/>
        <v>0.7</v>
      </c>
    </row>
    <row r="26" spans="1:12" ht="27.75" customHeight="1">
      <c r="A26" s="63">
        <v>19</v>
      </c>
      <c r="B26" s="68" t="s">
        <v>80</v>
      </c>
      <c r="C26" s="43"/>
      <c r="D26" s="51">
        <v>1081232</v>
      </c>
      <c r="E26" s="51">
        <f t="shared" si="2"/>
        <v>270308</v>
      </c>
      <c r="F26" s="51">
        <f t="shared" si="3"/>
        <v>54061.600000000006</v>
      </c>
      <c r="G26" s="51">
        <f t="shared" si="4"/>
        <v>54061.600000000006</v>
      </c>
      <c r="H26" s="51">
        <v>0</v>
      </c>
      <c r="I26" s="51">
        <f t="shared" si="5"/>
        <v>756862.3999999999</v>
      </c>
      <c r="J26" s="77">
        <f t="shared" si="0"/>
        <v>0.25</v>
      </c>
      <c r="K26" s="77">
        <f t="shared" si="1"/>
        <v>0.05</v>
      </c>
      <c r="L26" s="78">
        <f t="shared" si="6"/>
        <v>0.7</v>
      </c>
    </row>
    <row r="27" spans="1:12" ht="27.75" customHeight="1">
      <c r="A27" s="63">
        <v>20</v>
      </c>
      <c r="B27" s="68" t="s">
        <v>81</v>
      </c>
      <c r="C27" s="43"/>
      <c r="D27" s="51">
        <v>1082316</v>
      </c>
      <c r="E27" s="51">
        <f t="shared" si="2"/>
        <v>270579</v>
      </c>
      <c r="F27" s="51">
        <f t="shared" si="3"/>
        <v>54115.8</v>
      </c>
      <c r="G27" s="51">
        <f t="shared" si="4"/>
        <v>54115.8</v>
      </c>
      <c r="H27" s="51">
        <v>0</v>
      </c>
      <c r="I27" s="51">
        <f t="shared" si="5"/>
        <v>757621.2</v>
      </c>
      <c r="J27" s="77">
        <f t="shared" si="0"/>
        <v>0.25</v>
      </c>
      <c r="K27" s="77">
        <f t="shared" si="1"/>
        <v>0.05</v>
      </c>
      <c r="L27" s="78">
        <f t="shared" si="6"/>
        <v>0.7</v>
      </c>
    </row>
    <row r="28" spans="1:12" ht="30.75" customHeight="1">
      <c r="A28" s="63">
        <v>22</v>
      </c>
      <c r="B28" s="68" t="s">
        <v>82</v>
      </c>
      <c r="C28" s="43"/>
      <c r="D28" s="51">
        <v>996723</v>
      </c>
      <c r="E28" s="51">
        <f t="shared" si="2"/>
        <v>249180.75</v>
      </c>
      <c r="F28" s="51">
        <f t="shared" si="3"/>
        <v>49836.15</v>
      </c>
      <c r="G28" s="51">
        <f t="shared" si="4"/>
        <v>49836.15</v>
      </c>
      <c r="H28" s="51">
        <v>0</v>
      </c>
      <c r="I28" s="51">
        <f t="shared" si="5"/>
        <v>697706.1</v>
      </c>
      <c r="J28" s="77">
        <f t="shared" si="0"/>
        <v>0.25</v>
      </c>
      <c r="K28" s="77">
        <f t="shared" si="1"/>
        <v>0.05</v>
      </c>
      <c r="L28" s="78">
        <f t="shared" si="6"/>
        <v>0.7</v>
      </c>
    </row>
    <row r="29" spans="1:13" ht="24">
      <c r="A29" s="63">
        <v>23</v>
      </c>
      <c r="B29" s="68" t="s">
        <v>83</v>
      </c>
      <c r="C29" s="44"/>
      <c r="D29" s="51">
        <v>600000</v>
      </c>
      <c r="E29" s="51">
        <f t="shared" si="2"/>
        <v>150000</v>
      </c>
      <c r="F29" s="51">
        <f t="shared" si="3"/>
        <v>30000</v>
      </c>
      <c r="G29" s="51">
        <f t="shared" si="4"/>
        <v>30000</v>
      </c>
      <c r="H29" s="51">
        <v>0</v>
      </c>
      <c r="I29" s="51">
        <f t="shared" si="5"/>
        <v>420000</v>
      </c>
      <c r="J29" s="77">
        <f t="shared" si="0"/>
        <v>0.25</v>
      </c>
      <c r="K29" s="77">
        <f t="shared" si="1"/>
        <v>0.05</v>
      </c>
      <c r="L29" s="78">
        <f t="shared" si="6"/>
        <v>0.7</v>
      </c>
      <c r="M29" s="39"/>
    </row>
    <row r="30" spans="1:13" ht="18.75" customHeight="1">
      <c r="A30" s="63">
        <v>24</v>
      </c>
      <c r="B30" s="68" t="s">
        <v>84</v>
      </c>
      <c r="C30" s="44"/>
      <c r="D30" s="51">
        <v>1264954</v>
      </c>
      <c r="E30" s="51">
        <f t="shared" si="2"/>
        <v>316238.5</v>
      </c>
      <c r="F30" s="51">
        <f t="shared" si="3"/>
        <v>63247.700000000004</v>
      </c>
      <c r="G30" s="51">
        <f t="shared" si="4"/>
        <v>63247.700000000004</v>
      </c>
      <c r="H30" s="51">
        <v>0</v>
      </c>
      <c r="I30" s="51">
        <f t="shared" si="5"/>
        <v>885467.7999999999</v>
      </c>
      <c r="J30" s="77">
        <f t="shared" si="0"/>
        <v>0.25</v>
      </c>
      <c r="K30" s="77">
        <f t="shared" si="1"/>
        <v>0.05</v>
      </c>
      <c r="L30" s="78">
        <f t="shared" si="6"/>
        <v>0.7</v>
      </c>
      <c r="M30" s="39"/>
    </row>
    <row r="31" spans="1:13" ht="18.75" customHeight="1">
      <c r="A31" s="63">
        <v>25</v>
      </c>
      <c r="B31" s="68" t="s">
        <v>85</v>
      </c>
      <c r="C31" s="44"/>
      <c r="D31" s="51">
        <v>575510</v>
      </c>
      <c r="E31" s="51">
        <f t="shared" si="2"/>
        <v>143877.5</v>
      </c>
      <c r="F31" s="51">
        <f t="shared" si="3"/>
        <v>28775.5</v>
      </c>
      <c r="G31" s="51">
        <f t="shared" si="4"/>
        <v>28775.5</v>
      </c>
      <c r="H31" s="51">
        <v>0</v>
      </c>
      <c r="I31" s="51">
        <f t="shared" si="5"/>
        <v>402857</v>
      </c>
      <c r="J31" s="77">
        <f t="shared" si="0"/>
        <v>0.25</v>
      </c>
      <c r="K31" s="77">
        <f t="shared" si="1"/>
        <v>0.05</v>
      </c>
      <c r="L31" s="78">
        <f t="shared" si="6"/>
        <v>0.7</v>
      </c>
      <c r="M31" s="39"/>
    </row>
    <row r="32" spans="1:13" ht="24">
      <c r="A32" s="63">
        <v>26</v>
      </c>
      <c r="B32" s="68" t="s">
        <v>86</v>
      </c>
      <c r="C32" s="44"/>
      <c r="D32" s="51">
        <v>356845</v>
      </c>
      <c r="E32" s="51">
        <f t="shared" si="2"/>
        <v>89211.25</v>
      </c>
      <c r="F32" s="51">
        <f t="shared" si="3"/>
        <v>17842.25</v>
      </c>
      <c r="G32" s="51">
        <f t="shared" si="4"/>
        <v>17842.25</v>
      </c>
      <c r="H32" s="115">
        <v>0</v>
      </c>
      <c r="I32" s="51">
        <f t="shared" si="5"/>
        <v>249791.49999999997</v>
      </c>
      <c r="J32" s="79">
        <f t="shared" si="0"/>
        <v>0.25</v>
      </c>
      <c r="K32" s="77">
        <f t="shared" si="1"/>
        <v>0.05</v>
      </c>
      <c r="L32" s="78">
        <f t="shared" si="6"/>
        <v>0.7</v>
      </c>
      <c r="M32" s="39"/>
    </row>
    <row r="33" spans="1:13" ht="17.25" customHeight="1">
      <c r="A33" s="63">
        <v>27</v>
      </c>
      <c r="B33" s="68" t="s">
        <v>87</v>
      </c>
      <c r="C33" s="44"/>
      <c r="D33" s="51">
        <v>965549</v>
      </c>
      <c r="E33" s="51">
        <f t="shared" si="2"/>
        <v>241387.25</v>
      </c>
      <c r="F33" s="51">
        <f t="shared" si="3"/>
        <v>48277.450000000004</v>
      </c>
      <c r="G33" s="51">
        <f t="shared" si="4"/>
        <v>48277.450000000004</v>
      </c>
      <c r="H33" s="115">
        <v>0</v>
      </c>
      <c r="I33" s="51">
        <f t="shared" si="5"/>
        <v>675884.2999999999</v>
      </c>
      <c r="J33" s="79">
        <f t="shared" si="0"/>
        <v>0.25</v>
      </c>
      <c r="K33" s="77">
        <f t="shared" si="1"/>
        <v>0.05</v>
      </c>
      <c r="L33" s="78">
        <f t="shared" si="6"/>
        <v>0.7</v>
      </c>
      <c r="M33" s="39"/>
    </row>
    <row r="34" spans="1:13" ht="29.25" customHeight="1">
      <c r="A34" s="63">
        <v>28</v>
      </c>
      <c r="B34" s="68" t="s">
        <v>88</v>
      </c>
      <c r="C34" s="44"/>
      <c r="D34" s="51">
        <v>1129672</v>
      </c>
      <c r="E34" s="51">
        <f t="shared" si="2"/>
        <v>282418</v>
      </c>
      <c r="F34" s="51">
        <f t="shared" si="3"/>
        <v>56483.600000000006</v>
      </c>
      <c r="G34" s="51">
        <f t="shared" si="4"/>
        <v>56483.600000000006</v>
      </c>
      <c r="H34" s="115">
        <v>0</v>
      </c>
      <c r="I34" s="51">
        <f t="shared" si="5"/>
        <v>790770.3999999999</v>
      </c>
      <c r="J34" s="79">
        <f t="shared" si="0"/>
        <v>0.25</v>
      </c>
      <c r="K34" s="77">
        <f t="shared" si="1"/>
        <v>0.05</v>
      </c>
      <c r="L34" s="78">
        <f t="shared" si="6"/>
        <v>0.7</v>
      </c>
      <c r="M34" s="39"/>
    </row>
    <row r="35" spans="1:13" ht="22.5" customHeight="1">
      <c r="A35" s="63">
        <v>29</v>
      </c>
      <c r="B35" s="68" t="s">
        <v>89</v>
      </c>
      <c r="C35" s="44"/>
      <c r="D35" s="51">
        <v>523726</v>
      </c>
      <c r="E35" s="51">
        <f t="shared" si="2"/>
        <v>130931.5</v>
      </c>
      <c r="F35" s="51">
        <f t="shared" si="3"/>
        <v>26186.300000000003</v>
      </c>
      <c r="G35" s="51">
        <f t="shared" si="4"/>
        <v>26186.300000000003</v>
      </c>
      <c r="H35" s="115">
        <v>0</v>
      </c>
      <c r="I35" s="51">
        <f t="shared" si="5"/>
        <v>366608.19999999995</v>
      </c>
      <c r="J35" s="79">
        <f t="shared" si="0"/>
        <v>0.25</v>
      </c>
      <c r="K35" s="77">
        <f t="shared" si="1"/>
        <v>0.05</v>
      </c>
      <c r="L35" s="78">
        <f t="shared" si="6"/>
        <v>0.7</v>
      </c>
      <c r="M35" s="39"/>
    </row>
    <row r="36" spans="1:13" ht="24">
      <c r="A36" s="63">
        <v>30</v>
      </c>
      <c r="B36" s="68" t="s">
        <v>90</v>
      </c>
      <c r="C36" s="44"/>
      <c r="D36" s="51">
        <v>675060</v>
      </c>
      <c r="E36" s="51">
        <f t="shared" si="2"/>
        <v>168765</v>
      </c>
      <c r="F36" s="51">
        <f t="shared" si="3"/>
        <v>33753</v>
      </c>
      <c r="G36" s="51">
        <f t="shared" si="4"/>
        <v>33753</v>
      </c>
      <c r="H36" s="115">
        <v>0</v>
      </c>
      <c r="I36" s="51">
        <f t="shared" si="5"/>
        <v>472541.99999999994</v>
      </c>
      <c r="J36" s="79">
        <f t="shared" si="0"/>
        <v>0.25</v>
      </c>
      <c r="K36" s="77">
        <f t="shared" si="1"/>
        <v>0.05</v>
      </c>
      <c r="L36" s="78">
        <f t="shared" si="6"/>
        <v>0.7</v>
      </c>
      <c r="M36" s="39"/>
    </row>
    <row r="37" spans="1:13" ht="19.5" customHeight="1">
      <c r="A37" s="63">
        <v>31</v>
      </c>
      <c r="B37" s="68" t="s">
        <v>91</v>
      </c>
      <c r="C37" s="44"/>
      <c r="D37" s="51">
        <v>1575630</v>
      </c>
      <c r="E37" s="51">
        <f t="shared" si="2"/>
        <v>393907.5</v>
      </c>
      <c r="F37" s="51">
        <f t="shared" si="3"/>
        <v>78781.5</v>
      </c>
      <c r="G37" s="51">
        <f t="shared" si="4"/>
        <v>78781.5</v>
      </c>
      <c r="H37" s="115">
        <v>0</v>
      </c>
      <c r="I37" s="51">
        <f t="shared" si="5"/>
        <v>1102941</v>
      </c>
      <c r="J37" s="79">
        <f t="shared" si="0"/>
        <v>0.25</v>
      </c>
      <c r="K37" s="77">
        <f t="shared" si="1"/>
        <v>0.05</v>
      </c>
      <c r="L37" s="78">
        <f t="shared" si="6"/>
        <v>0.7</v>
      </c>
      <c r="M37" s="39"/>
    </row>
    <row r="38" spans="1:13" ht="17.25" customHeight="1">
      <c r="A38" s="63">
        <v>32</v>
      </c>
      <c r="B38" s="68" t="s">
        <v>92</v>
      </c>
      <c r="C38" s="44"/>
      <c r="D38" s="51">
        <v>2494220</v>
      </c>
      <c r="E38" s="51">
        <f t="shared" si="2"/>
        <v>623555</v>
      </c>
      <c r="F38" s="51">
        <f t="shared" si="3"/>
        <v>124711</v>
      </c>
      <c r="G38" s="51">
        <f t="shared" si="4"/>
        <v>124711</v>
      </c>
      <c r="H38" s="115">
        <v>0</v>
      </c>
      <c r="I38" s="51">
        <f t="shared" si="5"/>
        <v>1745954</v>
      </c>
      <c r="J38" s="79">
        <f t="shared" si="0"/>
        <v>0.25</v>
      </c>
      <c r="K38" s="77">
        <f t="shared" si="1"/>
        <v>0.05</v>
      </c>
      <c r="L38" s="78">
        <f t="shared" si="6"/>
        <v>0.7</v>
      </c>
      <c r="M38" s="39"/>
    </row>
    <row r="39" spans="1:13" ht="19.5" customHeight="1">
      <c r="A39" s="63">
        <v>33</v>
      </c>
      <c r="B39" s="68" t="s">
        <v>94</v>
      </c>
      <c r="C39" s="44"/>
      <c r="D39" s="51">
        <v>2570000</v>
      </c>
      <c r="E39" s="51">
        <f t="shared" si="2"/>
        <v>642500</v>
      </c>
      <c r="F39" s="51">
        <f t="shared" si="3"/>
        <v>128500</v>
      </c>
      <c r="G39" s="51">
        <f t="shared" si="4"/>
        <v>128500</v>
      </c>
      <c r="H39" s="115">
        <v>0</v>
      </c>
      <c r="I39" s="51">
        <f t="shared" si="5"/>
        <v>1799000</v>
      </c>
      <c r="J39" s="79">
        <f t="shared" si="0"/>
        <v>0.25</v>
      </c>
      <c r="K39" s="77">
        <f t="shared" si="1"/>
        <v>0.05</v>
      </c>
      <c r="L39" s="78">
        <f t="shared" si="6"/>
        <v>0.7</v>
      </c>
      <c r="M39" s="39"/>
    </row>
    <row r="40" spans="1:12" ht="12.75">
      <c r="A40" s="52"/>
      <c r="B40" s="88" t="s">
        <v>7</v>
      </c>
      <c r="C40" s="19"/>
      <c r="D40" s="38">
        <f aca="true" t="shared" si="7" ref="D40:I40">SUM(D8:D39)</f>
        <v>30386481.6</v>
      </c>
      <c r="E40" s="38">
        <f t="shared" si="7"/>
        <v>7596620.4</v>
      </c>
      <c r="F40" s="38">
        <f t="shared" si="7"/>
        <v>1519324.08</v>
      </c>
      <c r="G40" s="38">
        <f t="shared" si="7"/>
        <v>1519324.08</v>
      </c>
      <c r="H40" s="38">
        <f t="shared" si="7"/>
        <v>0</v>
      </c>
      <c r="I40" s="47">
        <f t="shared" si="7"/>
        <v>21270537.12</v>
      </c>
      <c r="J40" s="82">
        <f>E40/D40</f>
        <v>0.25</v>
      </c>
      <c r="K40" s="82">
        <f t="shared" si="1"/>
        <v>0.05</v>
      </c>
      <c r="L40" s="93">
        <f t="shared" si="6"/>
        <v>0.7</v>
      </c>
    </row>
    <row r="41" spans="1:12" ht="12.75">
      <c r="A41" s="24"/>
      <c r="B41" s="46" t="s">
        <v>2</v>
      </c>
      <c r="C41" s="22"/>
      <c r="D41" s="118"/>
      <c r="E41" s="119"/>
      <c r="F41" s="119"/>
      <c r="G41" s="119"/>
      <c r="H41" s="119"/>
      <c r="I41" s="119"/>
      <c r="J41" s="83"/>
      <c r="K41" s="83"/>
      <c r="L41" s="83"/>
    </row>
    <row r="42" spans="1:12" ht="19.5" customHeight="1">
      <c r="A42" s="69">
        <v>1</v>
      </c>
      <c r="B42" s="55" t="s">
        <v>46</v>
      </c>
      <c r="C42" s="28"/>
      <c r="D42" s="120">
        <v>2500000</v>
      </c>
      <c r="E42" s="116">
        <f>D42*25%</f>
        <v>625000</v>
      </c>
      <c r="F42" s="51">
        <f>G42+H42</f>
        <v>125000</v>
      </c>
      <c r="G42" s="51">
        <f>D42*5%</f>
        <v>125000</v>
      </c>
      <c r="H42" s="51">
        <v>0</v>
      </c>
      <c r="I42" s="51">
        <f>D42*70%</f>
        <v>1750000</v>
      </c>
      <c r="J42" s="84">
        <f>E42/D42</f>
        <v>0.25</v>
      </c>
      <c r="K42" s="77">
        <f>F42/D42</f>
        <v>0.05</v>
      </c>
      <c r="L42" s="78">
        <f>I42/D42</f>
        <v>0.7</v>
      </c>
    </row>
    <row r="43" spans="1:12" ht="18.75" customHeight="1">
      <c r="A43" s="19">
        <v>2</v>
      </c>
      <c r="B43" s="57" t="s">
        <v>47</v>
      </c>
      <c r="C43" s="27"/>
      <c r="D43" s="120">
        <v>700000</v>
      </c>
      <c r="E43" s="116">
        <f aca="true" t="shared" si="8" ref="E43:E51">D43*25%</f>
        <v>175000</v>
      </c>
      <c r="F43" s="51">
        <f aca="true" t="shared" si="9" ref="F43:F51">G43+H43</f>
        <v>35000</v>
      </c>
      <c r="G43" s="51">
        <f aca="true" t="shared" si="10" ref="G43:G51">D43*5%</f>
        <v>35000</v>
      </c>
      <c r="H43" s="51">
        <v>0</v>
      </c>
      <c r="I43" s="51">
        <f aca="true" t="shared" si="11" ref="I43:I51">D43*70%</f>
        <v>489999.99999999994</v>
      </c>
      <c r="J43" s="84">
        <f aca="true" t="shared" si="12" ref="J43:J51">E43/D43</f>
        <v>0.25</v>
      </c>
      <c r="K43" s="77">
        <f aca="true" t="shared" si="13" ref="K43:K51">F43/D43</f>
        <v>0.05</v>
      </c>
      <c r="L43" s="78">
        <f aca="true" t="shared" si="14" ref="L43:L51">I43/D43</f>
        <v>0.7</v>
      </c>
    </row>
    <row r="44" spans="1:12" ht="15" customHeight="1">
      <c r="A44" s="52">
        <v>3</v>
      </c>
      <c r="B44" s="57" t="s">
        <v>3</v>
      </c>
      <c r="C44" s="27"/>
      <c r="D44" s="120">
        <v>1500000</v>
      </c>
      <c r="E44" s="116">
        <f t="shared" si="8"/>
        <v>375000</v>
      </c>
      <c r="F44" s="51">
        <f t="shared" si="9"/>
        <v>75000</v>
      </c>
      <c r="G44" s="51">
        <f t="shared" si="10"/>
        <v>75000</v>
      </c>
      <c r="H44" s="51">
        <v>0</v>
      </c>
      <c r="I44" s="51">
        <f t="shared" si="11"/>
        <v>1050000</v>
      </c>
      <c r="J44" s="84">
        <f t="shared" si="12"/>
        <v>0.25</v>
      </c>
      <c r="K44" s="77">
        <f t="shared" si="13"/>
        <v>0.05</v>
      </c>
      <c r="L44" s="78">
        <f t="shared" si="14"/>
        <v>0.7</v>
      </c>
    </row>
    <row r="45" spans="1:14" ht="18.75" customHeight="1">
      <c r="A45" s="52">
        <v>4</v>
      </c>
      <c r="B45" s="57" t="s">
        <v>48</v>
      </c>
      <c r="C45" s="27"/>
      <c r="D45" s="120">
        <v>2500000</v>
      </c>
      <c r="E45" s="116">
        <f t="shared" si="8"/>
        <v>625000</v>
      </c>
      <c r="F45" s="51">
        <f t="shared" si="9"/>
        <v>125000</v>
      </c>
      <c r="G45" s="51">
        <f t="shared" si="10"/>
        <v>125000</v>
      </c>
      <c r="H45" s="51">
        <v>0</v>
      </c>
      <c r="I45" s="51">
        <f t="shared" si="11"/>
        <v>1750000</v>
      </c>
      <c r="J45" s="84">
        <f t="shared" si="12"/>
        <v>0.25</v>
      </c>
      <c r="K45" s="77">
        <f t="shared" si="13"/>
        <v>0.05</v>
      </c>
      <c r="L45" s="78">
        <f t="shared" si="14"/>
        <v>0.7</v>
      </c>
      <c r="N45" s="37"/>
    </row>
    <row r="46" spans="1:12" ht="39.75" customHeight="1">
      <c r="A46" s="52">
        <v>5</v>
      </c>
      <c r="B46" s="57" t="s">
        <v>49</v>
      </c>
      <c r="C46" s="27"/>
      <c r="D46" s="120">
        <v>525000</v>
      </c>
      <c r="E46" s="116">
        <f t="shared" si="8"/>
        <v>131250</v>
      </c>
      <c r="F46" s="51">
        <f t="shared" si="9"/>
        <v>26250</v>
      </c>
      <c r="G46" s="51">
        <f t="shared" si="10"/>
        <v>26250</v>
      </c>
      <c r="H46" s="51">
        <v>0</v>
      </c>
      <c r="I46" s="51">
        <f t="shared" si="11"/>
        <v>367500</v>
      </c>
      <c r="J46" s="84">
        <f t="shared" si="12"/>
        <v>0.25</v>
      </c>
      <c r="K46" s="77">
        <f t="shared" si="13"/>
        <v>0.05</v>
      </c>
      <c r="L46" s="78">
        <f t="shared" si="14"/>
        <v>0.7</v>
      </c>
    </row>
    <row r="47" spans="1:12" ht="16.5" customHeight="1">
      <c r="A47" s="52">
        <v>6</v>
      </c>
      <c r="B47" s="58" t="s">
        <v>50</v>
      </c>
      <c r="C47" s="27"/>
      <c r="D47" s="121">
        <v>600000</v>
      </c>
      <c r="E47" s="116">
        <f t="shared" si="8"/>
        <v>150000</v>
      </c>
      <c r="F47" s="51">
        <f t="shared" si="9"/>
        <v>30000</v>
      </c>
      <c r="G47" s="51">
        <f t="shared" si="10"/>
        <v>30000</v>
      </c>
      <c r="H47" s="51">
        <v>0</v>
      </c>
      <c r="I47" s="51">
        <f t="shared" si="11"/>
        <v>420000</v>
      </c>
      <c r="J47" s="84">
        <f t="shared" si="12"/>
        <v>0.25</v>
      </c>
      <c r="K47" s="77">
        <f t="shared" si="13"/>
        <v>0.05</v>
      </c>
      <c r="L47" s="78">
        <f t="shared" si="14"/>
        <v>0.7</v>
      </c>
    </row>
    <row r="48" spans="1:12" ht="30.75" customHeight="1">
      <c r="A48" s="52">
        <v>7</v>
      </c>
      <c r="B48" s="59" t="s">
        <v>51</v>
      </c>
      <c r="C48" s="27"/>
      <c r="D48" s="111">
        <v>700000</v>
      </c>
      <c r="E48" s="116">
        <f t="shared" si="8"/>
        <v>175000</v>
      </c>
      <c r="F48" s="51">
        <f t="shared" si="9"/>
        <v>35000</v>
      </c>
      <c r="G48" s="51">
        <f t="shared" si="10"/>
        <v>35000</v>
      </c>
      <c r="H48" s="51">
        <v>0</v>
      </c>
      <c r="I48" s="51">
        <f t="shared" si="11"/>
        <v>489999.99999999994</v>
      </c>
      <c r="J48" s="84">
        <f t="shared" si="12"/>
        <v>0.25</v>
      </c>
      <c r="K48" s="77">
        <f t="shared" si="13"/>
        <v>0.05</v>
      </c>
      <c r="L48" s="78">
        <f t="shared" si="14"/>
        <v>0.7</v>
      </c>
    </row>
    <row r="49" spans="1:12" ht="20.25" customHeight="1">
      <c r="A49" s="52">
        <v>8</v>
      </c>
      <c r="B49" s="59" t="s">
        <v>52</v>
      </c>
      <c r="C49" s="27"/>
      <c r="D49" s="122">
        <v>300000</v>
      </c>
      <c r="E49" s="116">
        <f t="shared" si="8"/>
        <v>75000</v>
      </c>
      <c r="F49" s="51">
        <f t="shared" si="9"/>
        <v>15000</v>
      </c>
      <c r="G49" s="51">
        <f t="shared" si="10"/>
        <v>15000</v>
      </c>
      <c r="H49" s="51">
        <v>0</v>
      </c>
      <c r="I49" s="51">
        <f t="shared" si="11"/>
        <v>210000</v>
      </c>
      <c r="J49" s="84">
        <f t="shared" si="12"/>
        <v>0.25</v>
      </c>
      <c r="K49" s="77">
        <f t="shared" si="13"/>
        <v>0.05</v>
      </c>
      <c r="L49" s="78">
        <f t="shared" si="14"/>
        <v>0.7</v>
      </c>
    </row>
    <row r="50" spans="1:12" ht="20.25" customHeight="1">
      <c r="A50" s="19">
        <v>9</v>
      </c>
      <c r="B50" s="59" t="s">
        <v>70</v>
      </c>
      <c r="C50" s="27"/>
      <c r="D50" s="122">
        <v>1660000</v>
      </c>
      <c r="E50" s="116">
        <f t="shared" si="8"/>
        <v>415000</v>
      </c>
      <c r="F50" s="51">
        <f t="shared" si="9"/>
        <v>83000</v>
      </c>
      <c r="G50" s="51">
        <f t="shared" si="10"/>
        <v>83000</v>
      </c>
      <c r="H50" s="51">
        <v>0</v>
      </c>
      <c r="I50" s="51">
        <f t="shared" si="11"/>
        <v>1162000</v>
      </c>
      <c r="J50" s="84">
        <f t="shared" si="12"/>
        <v>0.25</v>
      </c>
      <c r="K50" s="77">
        <f t="shared" si="13"/>
        <v>0.05</v>
      </c>
      <c r="L50" s="78">
        <f t="shared" si="14"/>
        <v>0.7</v>
      </c>
    </row>
    <row r="51" spans="1:12" ht="28.5" customHeight="1">
      <c r="A51" s="19">
        <v>10</v>
      </c>
      <c r="B51" s="59" t="s">
        <v>53</v>
      </c>
      <c r="C51" s="33"/>
      <c r="D51" s="122">
        <v>300000</v>
      </c>
      <c r="E51" s="116">
        <f t="shared" si="8"/>
        <v>75000</v>
      </c>
      <c r="F51" s="51">
        <f t="shared" si="9"/>
        <v>15000</v>
      </c>
      <c r="G51" s="51">
        <f t="shared" si="10"/>
        <v>15000</v>
      </c>
      <c r="H51" s="51">
        <v>0</v>
      </c>
      <c r="I51" s="51">
        <f t="shared" si="11"/>
        <v>210000</v>
      </c>
      <c r="J51" s="84">
        <f t="shared" si="12"/>
        <v>0.25</v>
      </c>
      <c r="K51" s="77">
        <f t="shared" si="13"/>
        <v>0.05</v>
      </c>
      <c r="L51" s="78">
        <f t="shared" si="14"/>
        <v>0.7</v>
      </c>
    </row>
    <row r="52" spans="1:12" ht="12.75">
      <c r="A52" s="19">
        <v>11</v>
      </c>
      <c r="B52" s="14" t="s">
        <v>7</v>
      </c>
      <c r="C52" s="25"/>
      <c r="D52" s="123">
        <f aca="true" t="shared" si="15" ref="D52:I52">SUM(D42:D51)</f>
        <v>11285000</v>
      </c>
      <c r="E52" s="123">
        <f t="shared" si="15"/>
        <v>2821250</v>
      </c>
      <c r="F52" s="123">
        <f t="shared" si="15"/>
        <v>564250</v>
      </c>
      <c r="G52" s="123">
        <f t="shared" si="15"/>
        <v>564250</v>
      </c>
      <c r="H52" s="123">
        <f t="shared" si="15"/>
        <v>0</v>
      </c>
      <c r="I52" s="123">
        <f t="shared" si="15"/>
        <v>7899500</v>
      </c>
      <c r="J52" s="85">
        <f>E52/D52</f>
        <v>0.25</v>
      </c>
      <c r="K52" s="82">
        <f>F52/D52</f>
        <v>0.05</v>
      </c>
      <c r="L52" s="93">
        <f>I52/D52</f>
        <v>0.7</v>
      </c>
    </row>
    <row r="53" spans="1:12" ht="12.75">
      <c r="A53" s="24"/>
      <c r="B53" s="23" t="s">
        <v>16</v>
      </c>
      <c r="C53" s="22"/>
      <c r="D53" s="119"/>
      <c r="E53" s="119"/>
      <c r="F53" s="119"/>
      <c r="G53" s="119"/>
      <c r="H53" s="119"/>
      <c r="I53" s="119"/>
      <c r="J53" s="86"/>
      <c r="K53" s="83"/>
      <c r="L53" s="83"/>
    </row>
    <row r="54" spans="1:12" ht="23.25" customHeight="1">
      <c r="A54" s="69">
        <v>1</v>
      </c>
      <c r="B54" s="53" t="s">
        <v>27</v>
      </c>
      <c r="C54" s="20"/>
      <c r="D54" s="51">
        <v>1000000</v>
      </c>
      <c r="E54" s="51">
        <v>250000</v>
      </c>
      <c r="F54" s="51">
        <f>G54+H54</f>
        <v>50000</v>
      </c>
      <c r="G54" s="51">
        <v>50000</v>
      </c>
      <c r="H54" s="51">
        <v>0</v>
      </c>
      <c r="I54" s="51">
        <v>700000</v>
      </c>
      <c r="J54" s="84">
        <f>E54/D54</f>
        <v>0.25</v>
      </c>
      <c r="K54" s="77">
        <f>F54/D54</f>
        <v>0.05</v>
      </c>
      <c r="L54" s="78">
        <f>I54/D54</f>
        <v>0.7</v>
      </c>
    </row>
    <row r="55" spans="1:12" ht="29.25" customHeight="1">
      <c r="A55" s="52">
        <v>2</v>
      </c>
      <c r="B55" s="53" t="s">
        <v>28</v>
      </c>
      <c r="C55" s="20"/>
      <c r="D55" s="51">
        <v>600000</v>
      </c>
      <c r="E55" s="51">
        <v>150000</v>
      </c>
      <c r="F55" s="51">
        <f>G55+H55</f>
        <v>30000</v>
      </c>
      <c r="G55" s="51">
        <v>30000</v>
      </c>
      <c r="H55" s="51">
        <v>0</v>
      </c>
      <c r="I55" s="51">
        <v>420000</v>
      </c>
      <c r="J55" s="84">
        <f>E55/D55</f>
        <v>0.25</v>
      </c>
      <c r="K55" s="77">
        <f>F55/D55</f>
        <v>0.05</v>
      </c>
      <c r="L55" s="78">
        <f>I55/D55</f>
        <v>0.7</v>
      </c>
    </row>
    <row r="56" spans="1:13" ht="33.75" customHeight="1">
      <c r="A56" s="52">
        <v>3</v>
      </c>
      <c r="B56" s="53" t="s">
        <v>54</v>
      </c>
      <c r="C56" s="20"/>
      <c r="D56" s="51">
        <v>1285710</v>
      </c>
      <c r="E56" s="51">
        <v>321427.5</v>
      </c>
      <c r="F56" s="51">
        <f>G56+H56</f>
        <v>64285.5</v>
      </c>
      <c r="G56" s="51">
        <v>64285.5</v>
      </c>
      <c r="H56" s="51">
        <v>0</v>
      </c>
      <c r="I56" s="51">
        <v>899997</v>
      </c>
      <c r="J56" s="84">
        <f>E56/D56</f>
        <v>0.25</v>
      </c>
      <c r="K56" s="77">
        <f>F56/D56</f>
        <v>0.05</v>
      </c>
      <c r="L56" s="78">
        <f>I56/D56</f>
        <v>0.7</v>
      </c>
      <c r="M56" s="37"/>
    </row>
    <row r="57" spans="1:13" ht="25.5" customHeight="1">
      <c r="A57" s="89" t="s">
        <v>76</v>
      </c>
      <c r="B57" s="45" t="s">
        <v>77</v>
      </c>
      <c r="C57" s="20"/>
      <c r="D57" s="51">
        <v>350000</v>
      </c>
      <c r="E57" s="51">
        <f>D57*15%</f>
        <v>52500</v>
      </c>
      <c r="F57" s="51">
        <f>G57+H57</f>
        <v>52500</v>
      </c>
      <c r="G57" s="51">
        <f>D57*5%</f>
        <v>17500</v>
      </c>
      <c r="H57" s="51">
        <f>D57*10%</f>
        <v>35000</v>
      </c>
      <c r="I57" s="51">
        <f>D57*70%</f>
        <v>244999.99999999997</v>
      </c>
      <c r="J57" s="90">
        <f>E57/D57</f>
        <v>0.15</v>
      </c>
      <c r="K57" s="91">
        <f>F57/D57</f>
        <v>0.15</v>
      </c>
      <c r="L57" s="92">
        <f>I57/D57</f>
        <v>0.7</v>
      </c>
      <c r="M57" s="37"/>
    </row>
    <row r="58" spans="1:12" ht="12.75">
      <c r="A58" s="52"/>
      <c r="B58" s="14" t="s">
        <v>7</v>
      </c>
      <c r="C58" s="25"/>
      <c r="D58" s="123">
        <f aca="true" t="shared" si="16" ref="D58:I58">SUM(D54:D57)</f>
        <v>3235710</v>
      </c>
      <c r="E58" s="123">
        <f t="shared" si="16"/>
        <v>773927.5</v>
      </c>
      <c r="F58" s="123">
        <f t="shared" si="16"/>
        <v>196785.5</v>
      </c>
      <c r="G58" s="123">
        <f t="shared" si="16"/>
        <v>161785.5</v>
      </c>
      <c r="H58" s="123">
        <f t="shared" si="16"/>
        <v>35000</v>
      </c>
      <c r="I58" s="123">
        <f t="shared" si="16"/>
        <v>2264997</v>
      </c>
      <c r="J58" s="85">
        <f>E58/D58</f>
        <v>0.23918320863118142</v>
      </c>
      <c r="K58" s="82">
        <f>F58/D58</f>
        <v>0.06081679136881859</v>
      </c>
      <c r="L58" s="93">
        <f>I58/D58</f>
        <v>0.7</v>
      </c>
    </row>
    <row r="59" spans="1:12" ht="12.75">
      <c r="A59" s="24"/>
      <c r="B59" s="23" t="s">
        <v>15</v>
      </c>
      <c r="C59" s="22"/>
      <c r="D59" s="119"/>
      <c r="E59" s="119"/>
      <c r="F59" s="119"/>
      <c r="G59" s="119"/>
      <c r="H59" s="119"/>
      <c r="I59" s="119"/>
      <c r="J59" s="86"/>
      <c r="K59" s="83"/>
      <c r="L59" s="83"/>
    </row>
    <row r="60" spans="1:12" ht="48" customHeight="1">
      <c r="A60" s="69">
        <v>1</v>
      </c>
      <c r="B60" s="53" t="s">
        <v>29</v>
      </c>
      <c r="C60" s="54"/>
      <c r="D60" s="116">
        <v>431430</v>
      </c>
      <c r="E60" s="116">
        <f>D60*20%</f>
        <v>86286</v>
      </c>
      <c r="F60" s="51">
        <f>G60+H60</f>
        <v>43143</v>
      </c>
      <c r="G60" s="51">
        <f>D60*10%</f>
        <v>43143</v>
      </c>
      <c r="H60" s="51">
        <v>0</v>
      </c>
      <c r="I60" s="51">
        <v>302001</v>
      </c>
      <c r="J60" s="84">
        <f>E60/D60</f>
        <v>0.2</v>
      </c>
      <c r="K60" s="77">
        <f>F60/D60</f>
        <v>0.1</v>
      </c>
      <c r="L60" s="78">
        <f>I60/D60</f>
        <v>0.7</v>
      </c>
    </row>
    <row r="61" spans="1:12" ht="30" customHeight="1" hidden="1">
      <c r="A61" s="52">
        <v>1</v>
      </c>
      <c r="B61" s="21"/>
      <c r="C61" s="28" t="s">
        <v>8</v>
      </c>
      <c r="D61" s="51"/>
      <c r="E61" s="51"/>
      <c r="F61" s="51"/>
      <c r="G61" s="51"/>
      <c r="H61" s="51"/>
      <c r="I61" s="124"/>
      <c r="J61" s="84"/>
      <c r="K61" s="77"/>
      <c r="L61" s="78"/>
    </row>
    <row r="62" spans="1:13" ht="32.25" customHeight="1" hidden="1">
      <c r="A62" s="19"/>
      <c r="B62" s="32"/>
      <c r="C62" s="27" t="s">
        <v>12</v>
      </c>
      <c r="D62" s="51"/>
      <c r="E62" s="51"/>
      <c r="F62" s="51"/>
      <c r="G62" s="51"/>
      <c r="H62" s="51"/>
      <c r="I62" s="124"/>
      <c r="J62" s="84"/>
      <c r="K62" s="77"/>
      <c r="L62" s="78"/>
      <c r="M62" s="37">
        <f>I61+I62</f>
        <v>0</v>
      </c>
    </row>
    <row r="63" spans="1:12" ht="12.75">
      <c r="A63" s="69"/>
      <c r="B63" s="31" t="s">
        <v>7</v>
      </c>
      <c r="C63" s="27"/>
      <c r="D63" s="123">
        <f aca="true" t="shared" si="17" ref="D63:I63">SUM(D60:D62)</f>
        <v>431430</v>
      </c>
      <c r="E63" s="123">
        <f t="shared" si="17"/>
        <v>86286</v>
      </c>
      <c r="F63" s="123">
        <f t="shared" si="17"/>
        <v>43143</v>
      </c>
      <c r="G63" s="123">
        <f t="shared" si="17"/>
        <v>43143</v>
      </c>
      <c r="H63" s="123">
        <f t="shared" si="17"/>
        <v>0</v>
      </c>
      <c r="I63" s="123">
        <f t="shared" si="17"/>
        <v>302001</v>
      </c>
      <c r="J63" s="85">
        <f>E63/D63</f>
        <v>0.2</v>
      </c>
      <c r="K63" s="82">
        <f>F63/D63</f>
        <v>0.1</v>
      </c>
      <c r="L63" s="93">
        <f>I63/D63</f>
        <v>0.7</v>
      </c>
    </row>
    <row r="64" spans="1:12" ht="12.75">
      <c r="A64" s="24"/>
      <c r="B64" s="23" t="s">
        <v>14</v>
      </c>
      <c r="C64" s="30"/>
      <c r="D64" s="119"/>
      <c r="E64" s="119"/>
      <c r="F64" s="119">
        <f>G64+H64</f>
        <v>0</v>
      </c>
      <c r="G64" s="119"/>
      <c r="H64" s="119"/>
      <c r="I64" s="119"/>
      <c r="J64" s="86"/>
      <c r="K64" s="83"/>
      <c r="L64" s="83"/>
    </row>
    <row r="65" spans="1:12" ht="28.5" customHeight="1">
      <c r="A65" s="69">
        <v>1</v>
      </c>
      <c r="B65" s="21" t="s">
        <v>34</v>
      </c>
      <c r="C65" s="25"/>
      <c r="D65" s="51">
        <v>500000</v>
      </c>
      <c r="E65" s="51">
        <v>115000</v>
      </c>
      <c r="F65" s="51">
        <f>G65+H65</f>
        <v>35000</v>
      </c>
      <c r="G65" s="51">
        <v>35000</v>
      </c>
      <c r="H65" s="51">
        <v>0</v>
      </c>
      <c r="I65" s="51">
        <f>D65*70%</f>
        <v>350000</v>
      </c>
      <c r="J65" s="84">
        <f>E65/D65</f>
        <v>0.23</v>
      </c>
      <c r="K65" s="77">
        <f>F65/D65</f>
        <v>0.07</v>
      </c>
      <c r="L65" s="78">
        <f>I65/D65</f>
        <v>0.7</v>
      </c>
    </row>
    <row r="66" spans="1:12" ht="12.75">
      <c r="A66" s="19"/>
      <c r="B66" s="14" t="s">
        <v>7</v>
      </c>
      <c r="C66" s="25"/>
      <c r="D66" s="123">
        <f aca="true" t="shared" si="18" ref="D66:I66">SUM(D65:D65)</f>
        <v>500000</v>
      </c>
      <c r="E66" s="123">
        <f t="shared" si="18"/>
        <v>115000</v>
      </c>
      <c r="F66" s="123">
        <f t="shared" si="18"/>
        <v>35000</v>
      </c>
      <c r="G66" s="123">
        <f t="shared" si="18"/>
        <v>35000</v>
      </c>
      <c r="H66" s="123">
        <f t="shared" si="18"/>
        <v>0</v>
      </c>
      <c r="I66" s="123">
        <f t="shared" si="18"/>
        <v>350000</v>
      </c>
      <c r="J66" s="85">
        <f>E66/D66</f>
        <v>0.23</v>
      </c>
      <c r="K66" s="82">
        <f>F66/D66</f>
        <v>0.07</v>
      </c>
      <c r="L66" s="93">
        <f>I66/D66</f>
        <v>0.7</v>
      </c>
    </row>
    <row r="67" spans="1:12" ht="19.5" customHeight="1">
      <c r="A67" s="24"/>
      <c r="B67" s="23" t="s">
        <v>13</v>
      </c>
      <c r="C67" s="22"/>
      <c r="D67" s="119"/>
      <c r="E67" s="119"/>
      <c r="F67" s="119"/>
      <c r="G67" s="119"/>
      <c r="H67" s="119"/>
      <c r="I67" s="119"/>
      <c r="J67" s="86"/>
      <c r="K67" s="83"/>
      <c r="L67" s="83"/>
    </row>
    <row r="68" spans="1:12" ht="21" customHeight="1">
      <c r="A68" s="69">
        <v>1</v>
      </c>
      <c r="B68" s="21" t="s">
        <v>30</v>
      </c>
      <c r="C68" s="27"/>
      <c r="D68" s="51">
        <v>30000</v>
      </c>
      <c r="E68" s="51">
        <v>7500</v>
      </c>
      <c r="F68" s="51">
        <f>G68+H68</f>
        <v>1500</v>
      </c>
      <c r="G68" s="51">
        <v>1500</v>
      </c>
      <c r="H68" s="51">
        <v>0</v>
      </c>
      <c r="I68" s="51">
        <v>21000</v>
      </c>
      <c r="J68" s="90">
        <f aca="true" t="shared" si="19" ref="J68:J73">E68/D68</f>
        <v>0.25</v>
      </c>
      <c r="K68" s="91">
        <f aca="true" t="shared" si="20" ref="K68:K73">F68/D68</f>
        <v>0.05</v>
      </c>
      <c r="L68" s="92">
        <f aca="true" t="shared" si="21" ref="L68:L73">I68/D68</f>
        <v>0.7</v>
      </c>
    </row>
    <row r="69" spans="1:12" ht="40.5" customHeight="1">
      <c r="A69" s="89">
        <v>2</v>
      </c>
      <c r="B69" s="21" t="s">
        <v>31</v>
      </c>
      <c r="C69" s="27"/>
      <c r="D69" s="51">
        <v>650000</v>
      </c>
      <c r="E69" s="51">
        <v>162500</v>
      </c>
      <c r="F69" s="51">
        <f>G69+H69</f>
        <v>32500</v>
      </c>
      <c r="G69" s="51">
        <v>32500</v>
      </c>
      <c r="H69" s="51">
        <v>0</v>
      </c>
      <c r="I69" s="51">
        <v>455000</v>
      </c>
      <c r="J69" s="90">
        <f t="shared" si="19"/>
        <v>0.25</v>
      </c>
      <c r="K69" s="91">
        <f t="shared" si="20"/>
        <v>0.05</v>
      </c>
      <c r="L69" s="92">
        <f t="shared" si="21"/>
        <v>0.7</v>
      </c>
    </row>
    <row r="70" spans="1:12" ht="25.5" customHeight="1">
      <c r="A70" s="89">
        <v>3</v>
      </c>
      <c r="B70" s="21" t="s">
        <v>32</v>
      </c>
      <c r="C70" s="27"/>
      <c r="D70" s="51">
        <v>200000</v>
      </c>
      <c r="E70" s="51">
        <v>50000</v>
      </c>
      <c r="F70" s="51">
        <f>G70+H70</f>
        <v>10000</v>
      </c>
      <c r="G70" s="51">
        <v>10000</v>
      </c>
      <c r="H70" s="51">
        <v>0</v>
      </c>
      <c r="I70" s="51">
        <v>140000</v>
      </c>
      <c r="J70" s="90">
        <f t="shared" si="19"/>
        <v>0.25</v>
      </c>
      <c r="K70" s="91">
        <f t="shared" si="20"/>
        <v>0.05</v>
      </c>
      <c r="L70" s="92">
        <f t="shared" si="21"/>
        <v>0.7</v>
      </c>
    </row>
    <row r="71" spans="1:12" ht="25.5" customHeight="1">
      <c r="A71" s="89">
        <v>4</v>
      </c>
      <c r="B71" s="21" t="s">
        <v>33</v>
      </c>
      <c r="C71" s="27"/>
      <c r="D71" s="51">
        <v>1285710</v>
      </c>
      <c r="E71" s="51">
        <v>321427.5</v>
      </c>
      <c r="F71" s="51">
        <f>G71+H71</f>
        <v>64285.5</v>
      </c>
      <c r="G71" s="51">
        <v>64285.5</v>
      </c>
      <c r="H71" s="51">
        <v>0</v>
      </c>
      <c r="I71" s="51">
        <v>899997</v>
      </c>
      <c r="J71" s="90">
        <f t="shared" si="19"/>
        <v>0.25</v>
      </c>
      <c r="K71" s="91">
        <f t="shared" si="20"/>
        <v>0.05</v>
      </c>
      <c r="L71" s="92">
        <f t="shared" si="21"/>
        <v>0.7</v>
      </c>
    </row>
    <row r="72" spans="1:12" ht="28.5" customHeight="1">
      <c r="A72" s="89" t="s">
        <v>72</v>
      </c>
      <c r="B72" s="21" t="s">
        <v>71</v>
      </c>
      <c r="C72" s="27"/>
      <c r="D72" s="51">
        <v>1000000</v>
      </c>
      <c r="E72" s="51">
        <f>D72*15%</f>
        <v>150000</v>
      </c>
      <c r="F72" s="51">
        <f>G72+H72</f>
        <v>150000</v>
      </c>
      <c r="G72" s="51">
        <f>D72*5%</f>
        <v>50000</v>
      </c>
      <c r="H72" s="51">
        <f>D72*10%</f>
        <v>100000</v>
      </c>
      <c r="I72" s="51">
        <f>D72*70%</f>
        <v>700000</v>
      </c>
      <c r="J72" s="90">
        <f t="shared" si="19"/>
        <v>0.15</v>
      </c>
      <c r="K72" s="91">
        <f t="shared" si="20"/>
        <v>0.15</v>
      </c>
      <c r="L72" s="92">
        <f t="shared" si="21"/>
        <v>0.7</v>
      </c>
    </row>
    <row r="73" spans="1:12" ht="12.75">
      <c r="A73" s="52"/>
      <c r="B73" s="14" t="s">
        <v>7</v>
      </c>
      <c r="C73" s="27"/>
      <c r="D73" s="123">
        <f aca="true" t="shared" si="22" ref="D73:I73">SUM(D68:D72)</f>
        <v>3165710</v>
      </c>
      <c r="E73" s="123">
        <f t="shared" si="22"/>
        <v>691427.5</v>
      </c>
      <c r="F73" s="123">
        <f t="shared" si="22"/>
        <v>258285.5</v>
      </c>
      <c r="G73" s="123">
        <f t="shared" si="22"/>
        <v>158285.5</v>
      </c>
      <c r="H73" s="123">
        <f t="shared" si="22"/>
        <v>100000</v>
      </c>
      <c r="I73" s="123">
        <f t="shared" si="22"/>
        <v>2215997</v>
      </c>
      <c r="J73" s="85">
        <f t="shared" si="19"/>
        <v>0.21841150958236857</v>
      </c>
      <c r="K73" s="82">
        <f t="shared" si="20"/>
        <v>0.08158849041763143</v>
      </c>
      <c r="L73" s="93">
        <f t="shared" si="21"/>
        <v>0.7</v>
      </c>
    </row>
    <row r="74" spans="1:12" ht="12.75">
      <c r="A74" s="24"/>
      <c r="B74" s="23" t="s">
        <v>11</v>
      </c>
      <c r="C74" s="22"/>
      <c r="D74" s="119"/>
      <c r="E74" s="119"/>
      <c r="F74" s="119"/>
      <c r="G74" s="119"/>
      <c r="H74" s="119"/>
      <c r="I74" s="119"/>
      <c r="J74" s="86"/>
      <c r="K74" s="83"/>
      <c r="L74" s="83"/>
    </row>
    <row r="75" spans="1:12" ht="27" customHeight="1">
      <c r="A75" s="69">
        <v>1</v>
      </c>
      <c r="B75" s="94" t="s">
        <v>55</v>
      </c>
      <c r="C75" s="26"/>
      <c r="D75" s="125">
        <v>400000</v>
      </c>
      <c r="E75" s="51">
        <f>D75*24%</f>
        <v>96000</v>
      </c>
      <c r="F75" s="51">
        <f>G75+H75</f>
        <v>24000</v>
      </c>
      <c r="G75" s="51">
        <f>D75*6%</f>
        <v>24000</v>
      </c>
      <c r="H75" s="51">
        <v>0</v>
      </c>
      <c r="I75" s="51">
        <f>D75*70%</f>
        <v>280000</v>
      </c>
      <c r="J75" s="90">
        <f aca="true" t="shared" si="23" ref="J75:J80">E75/D75</f>
        <v>0.24</v>
      </c>
      <c r="K75" s="91">
        <f aca="true" t="shared" si="24" ref="K75:K80">F75/D75</f>
        <v>0.06</v>
      </c>
      <c r="L75" s="92">
        <f aca="true" t="shared" si="25" ref="L75:L80">I75/D75</f>
        <v>0.7</v>
      </c>
    </row>
    <row r="76" spans="1:12" ht="26.25" customHeight="1">
      <c r="A76" s="89">
        <v>2</v>
      </c>
      <c r="B76" s="95" t="s">
        <v>56</v>
      </c>
      <c r="C76" s="26"/>
      <c r="D76" s="125">
        <v>200000</v>
      </c>
      <c r="E76" s="51">
        <f>D76*24%</f>
        <v>48000</v>
      </c>
      <c r="F76" s="51">
        <f>G76+H76</f>
        <v>12000</v>
      </c>
      <c r="G76" s="51">
        <f>D76*6%</f>
        <v>12000</v>
      </c>
      <c r="H76" s="51">
        <v>0</v>
      </c>
      <c r="I76" s="51">
        <f>D76*70%</f>
        <v>140000</v>
      </c>
      <c r="J76" s="90">
        <f t="shared" si="23"/>
        <v>0.24</v>
      </c>
      <c r="K76" s="91">
        <f t="shared" si="24"/>
        <v>0.06</v>
      </c>
      <c r="L76" s="92">
        <f t="shared" si="25"/>
        <v>0.7</v>
      </c>
    </row>
    <row r="77" spans="1:12" ht="39" customHeight="1">
      <c r="A77" s="89">
        <v>3</v>
      </c>
      <c r="B77" s="94" t="s">
        <v>57</v>
      </c>
      <c r="C77" s="26"/>
      <c r="D77" s="125">
        <v>300000</v>
      </c>
      <c r="E77" s="51">
        <f>D77*25%</f>
        <v>75000</v>
      </c>
      <c r="F77" s="51">
        <f>G77+H77</f>
        <v>15000</v>
      </c>
      <c r="G77" s="51">
        <f>D77*5%</f>
        <v>15000</v>
      </c>
      <c r="H77" s="51">
        <v>0</v>
      </c>
      <c r="I77" s="51">
        <f>D77*70%</f>
        <v>210000</v>
      </c>
      <c r="J77" s="90">
        <f t="shared" si="23"/>
        <v>0.25</v>
      </c>
      <c r="K77" s="91">
        <f t="shared" si="24"/>
        <v>0.05</v>
      </c>
      <c r="L77" s="92">
        <f t="shared" si="25"/>
        <v>0.7</v>
      </c>
    </row>
    <row r="78" spans="1:12" ht="29.25" customHeight="1">
      <c r="A78" s="89">
        <v>4</v>
      </c>
      <c r="B78" s="94" t="s">
        <v>58</v>
      </c>
      <c r="C78" s="26"/>
      <c r="D78" s="125">
        <v>280000</v>
      </c>
      <c r="E78" s="51">
        <f>D78*13.9%</f>
        <v>38920</v>
      </c>
      <c r="F78" s="51">
        <f>G78+H78</f>
        <v>45120</v>
      </c>
      <c r="G78" s="51">
        <f>D78*5.4%</f>
        <v>15120.000000000002</v>
      </c>
      <c r="H78" s="51">
        <v>30000</v>
      </c>
      <c r="I78" s="51">
        <f>D78*70%</f>
        <v>196000</v>
      </c>
      <c r="J78" s="90">
        <f t="shared" si="23"/>
        <v>0.139</v>
      </c>
      <c r="K78" s="91">
        <f t="shared" si="24"/>
        <v>0.16114285714285714</v>
      </c>
      <c r="L78" s="92">
        <f t="shared" si="25"/>
        <v>0.7</v>
      </c>
    </row>
    <row r="79" spans="1:12" ht="29.25" customHeight="1">
      <c r="A79" s="89" t="s">
        <v>72</v>
      </c>
      <c r="B79" s="96" t="s">
        <v>73</v>
      </c>
      <c r="C79" s="26"/>
      <c r="D79" s="125">
        <v>550000</v>
      </c>
      <c r="E79" s="51">
        <f>D79*15%</f>
        <v>82500</v>
      </c>
      <c r="F79" s="51">
        <f>G79+H79</f>
        <v>82500</v>
      </c>
      <c r="G79" s="51">
        <f>D79*5%</f>
        <v>27500</v>
      </c>
      <c r="H79" s="51">
        <f>D79*10%</f>
        <v>55000</v>
      </c>
      <c r="I79" s="51">
        <f>D79*70%</f>
        <v>385000</v>
      </c>
      <c r="J79" s="90">
        <f t="shared" si="23"/>
        <v>0.15</v>
      </c>
      <c r="K79" s="91">
        <f t="shared" si="24"/>
        <v>0.15</v>
      </c>
      <c r="L79" s="92">
        <f t="shared" si="25"/>
        <v>0.7</v>
      </c>
    </row>
    <row r="80" spans="1:12" ht="12.75">
      <c r="A80" s="52"/>
      <c r="B80" s="14" t="s">
        <v>7</v>
      </c>
      <c r="C80" s="26"/>
      <c r="D80" s="123">
        <f aca="true" t="shared" si="26" ref="D80:I80">SUM(D75:D79)</f>
        <v>1730000</v>
      </c>
      <c r="E80" s="123">
        <f t="shared" si="26"/>
        <v>340420</v>
      </c>
      <c r="F80" s="123">
        <f t="shared" si="26"/>
        <v>178620</v>
      </c>
      <c r="G80" s="123">
        <f t="shared" si="26"/>
        <v>93620</v>
      </c>
      <c r="H80" s="123">
        <f t="shared" si="26"/>
        <v>85000</v>
      </c>
      <c r="I80" s="123">
        <f t="shared" si="26"/>
        <v>1211000</v>
      </c>
      <c r="J80" s="85">
        <f t="shared" si="23"/>
        <v>0.19677456647398844</v>
      </c>
      <c r="K80" s="82">
        <f t="shared" si="24"/>
        <v>0.1032485549132948</v>
      </c>
      <c r="L80" s="93">
        <f t="shared" si="25"/>
        <v>0.7</v>
      </c>
    </row>
    <row r="81" spans="1:12" ht="12.75">
      <c r="A81" s="24"/>
      <c r="B81" s="23" t="s">
        <v>10</v>
      </c>
      <c r="C81" s="22"/>
      <c r="D81" s="119"/>
      <c r="E81" s="119"/>
      <c r="F81" s="119"/>
      <c r="G81" s="119"/>
      <c r="H81" s="119"/>
      <c r="I81" s="119"/>
      <c r="J81" s="86"/>
      <c r="K81" s="83"/>
      <c r="L81" s="83"/>
    </row>
    <row r="82" spans="1:12" ht="16.5" customHeight="1">
      <c r="A82" s="69">
        <v>1</v>
      </c>
      <c r="B82" s="61" t="s">
        <v>59</v>
      </c>
      <c r="C82" s="20"/>
      <c r="D82" s="111">
        <v>800000</v>
      </c>
      <c r="E82" s="51">
        <f>D82*25%</f>
        <v>200000</v>
      </c>
      <c r="F82" s="51">
        <f>G82+H82</f>
        <v>40000</v>
      </c>
      <c r="G82" s="51">
        <f>D82*5%</f>
        <v>40000</v>
      </c>
      <c r="H82" s="51">
        <v>0</v>
      </c>
      <c r="I82" s="51">
        <f>D82*70%</f>
        <v>560000</v>
      </c>
      <c r="J82" s="84">
        <f>E82/D82</f>
        <v>0.25</v>
      </c>
      <c r="K82" s="77">
        <f>F82/D82</f>
        <v>0.05</v>
      </c>
      <c r="L82" s="78">
        <f aca="true" t="shared" si="27" ref="L82:L90">I82/D82</f>
        <v>0.7</v>
      </c>
    </row>
    <row r="83" spans="1:12" ht="18" customHeight="1">
      <c r="A83" s="89">
        <v>2</v>
      </c>
      <c r="B83" s="97" t="s">
        <v>60</v>
      </c>
      <c r="C83" s="20"/>
      <c r="D83" s="125">
        <v>520000</v>
      </c>
      <c r="E83" s="51">
        <f aca="true" t="shared" si="28" ref="E83:E88">D83*25%</f>
        <v>130000</v>
      </c>
      <c r="F83" s="51">
        <f aca="true" t="shared" si="29" ref="F83:F89">G83+H83</f>
        <v>26000</v>
      </c>
      <c r="G83" s="51">
        <f aca="true" t="shared" si="30" ref="G83:G88">D83*5%</f>
        <v>26000</v>
      </c>
      <c r="H83" s="51">
        <v>0</v>
      </c>
      <c r="I83" s="51">
        <f aca="true" t="shared" si="31" ref="I83:I88">D83*70%</f>
        <v>364000</v>
      </c>
      <c r="J83" s="90">
        <f aca="true" t="shared" si="32" ref="J83:J89">E83/D83</f>
        <v>0.25</v>
      </c>
      <c r="K83" s="91">
        <f aca="true" t="shared" si="33" ref="K83:K89">F83/D83</f>
        <v>0.05</v>
      </c>
      <c r="L83" s="92">
        <f t="shared" si="27"/>
        <v>0.7</v>
      </c>
    </row>
    <row r="84" spans="1:12" ht="29.25" customHeight="1">
      <c r="A84" s="89">
        <v>3</v>
      </c>
      <c r="B84" s="98" t="s">
        <v>61</v>
      </c>
      <c r="C84" s="20"/>
      <c r="D84" s="125">
        <v>530000</v>
      </c>
      <c r="E84" s="51">
        <f t="shared" si="28"/>
        <v>132500</v>
      </c>
      <c r="F84" s="51">
        <f t="shared" si="29"/>
        <v>26500</v>
      </c>
      <c r="G84" s="51">
        <f t="shared" si="30"/>
        <v>26500</v>
      </c>
      <c r="H84" s="51">
        <v>0</v>
      </c>
      <c r="I84" s="51">
        <f t="shared" si="31"/>
        <v>371000</v>
      </c>
      <c r="J84" s="90">
        <f t="shared" si="32"/>
        <v>0.25</v>
      </c>
      <c r="K84" s="91">
        <f t="shared" si="33"/>
        <v>0.05</v>
      </c>
      <c r="L84" s="92">
        <f t="shared" si="27"/>
        <v>0.7</v>
      </c>
    </row>
    <row r="85" spans="1:12" ht="26.25" customHeight="1">
      <c r="A85" s="89">
        <v>4</v>
      </c>
      <c r="B85" s="94" t="s">
        <v>62</v>
      </c>
      <c r="C85" s="20"/>
      <c r="D85" s="125">
        <v>800000</v>
      </c>
      <c r="E85" s="51">
        <f t="shared" si="28"/>
        <v>200000</v>
      </c>
      <c r="F85" s="51">
        <f t="shared" si="29"/>
        <v>40000</v>
      </c>
      <c r="G85" s="51">
        <f t="shared" si="30"/>
        <v>40000</v>
      </c>
      <c r="H85" s="51">
        <v>0</v>
      </c>
      <c r="I85" s="51">
        <f t="shared" si="31"/>
        <v>560000</v>
      </c>
      <c r="J85" s="90">
        <f t="shared" si="32"/>
        <v>0.25</v>
      </c>
      <c r="K85" s="91">
        <f t="shared" si="33"/>
        <v>0.05</v>
      </c>
      <c r="L85" s="92">
        <f t="shared" si="27"/>
        <v>0.7</v>
      </c>
    </row>
    <row r="86" spans="1:12" ht="21" customHeight="1">
      <c r="A86" s="89">
        <v>5</v>
      </c>
      <c r="B86" s="94" t="s">
        <v>63</v>
      </c>
      <c r="C86" s="20"/>
      <c r="D86" s="125">
        <v>110000</v>
      </c>
      <c r="E86" s="51">
        <f t="shared" si="28"/>
        <v>27500</v>
      </c>
      <c r="F86" s="51">
        <f t="shared" si="29"/>
        <v>5500</v>
      </c>
      <c r="G86" s="51">
        <f t="shared" si="30"/>
        <v>5500</v>
      </c>
      <c r="H86" s="51">
        <v>0</v>
      </c>
      <c r="I86" s="51">
        <f t="shared" si="31"/>
        <v>77000</v>
      </c>
      <c r="J86" s="90">
        <f t="shared" si="32"/>
        <v>0.25</v>
      </c>
      <c r="K86" s="91">
        <f t="shared" si="33"/>
        <v>0.05</v>
      </c>
      <c r="L86" s="92">
        <f t="shared" si="27"/>
        <v>0.7</v>
      </c>
    </row>
    <row r="87" spans="1:12" ht="27" customHeight="1">
      <c r="A87" s="89">
        <v>6</v>
      </c>
      <c r="B87" s="99" t="s">
        <v>64</v>
      </c>
      <c r="C87" s="20"/>
      <c r="D87" s="125">
        <v>600000</v>
      </c>
      <c r="E87" s="51">
        <f t="shared" si="28"/>
        <v>150000</v>
      </c>
      <c r="F87" s="51">
        <f t="shared" si="29"/>
        <v>30000</v>
      </c>
      <c r="G87" s="51">
        <f t="shared" si="30"/>
        <v>30000</v>
      </c>
      <c r="H87" s="51">
        <v>0</v>
      </c>
      <c r="I87" s="51">
        <f t="shared" si="31"/>
        <v>420000</v>
      </c>
      <c r="J87" s="90">
        <f t="shared" si="32"/>
        <v>0.25</v>
      </c>
      <c r="K87" s="91">
        <f t="shared" si="33"/>
        <v>0.05</v>
      </c>
      <c r="L87" s="92">
        <f t="shared" si="27"/>
        <v>0.7</v>
      </c>
    </row>
    <row r="88" spans="1:13" ht="30" customHeight="1">
      <c r="A88" s="89">
        <v>7</v>
      </c>
      <c r="B88" s="94" t="s">
        <v>65</v>
      </c>
      <c r="C88" s="20"/>
      <c r="D88" s="125">
        <v>900000</v>
      </c>
      <c r="E88" s="51">
        <f t="shared" si="28"/>
        <v>225000</v>
      </c>
      <c r="F88" s="51">
        <f t="shared" si="29"/>
        <v>45000</v>
      </c>
      <c r="G88" s="51">
        <f t="shared" si="30"/>
        <v>45000</v>
      </c>
      <c r="H88" s="51">
        <v>0</v>
      </c>
      <c r="I88" s="51">
        <f t="shared" si="31"/>
        <v>630000</v>
      </c>
      <c r="J88" s="90">
        <f t="shared" si="32"/>
        <v>0.25</v>
      </c>
      <c r="K88" s="91">
        <f t="shared" si="33"/>
        <v>0.05</v>
      </c>
      <c r="L88" s="92">
        <f t="shared" si="27"/>
        <v>0.7</v>
      </c>
      <c r="M88" s="37"/>
    </row>
    <row r="89" spans="1:13" ht="30" customHeight="1">
      <c r="A89" s="89" t="s">
        <v>74</v>
      </c>
      <c r="B89" s="96" t="s">
        <v>75</v>
      </c>
      <c r="C89" s="20"/>
      <c r="D89" s="125">
        <v>960000</v>
      </c>
      <c r="E89" s="51">
        <f>D89*15%</f>
        <v>144000</v>
      </c>
      <c r="F89" s="51">
        <f t="shared" si="29"/>
        <v>144000</v>
      </c>
      <c r="G89" s="51">
        <f>D89*5%</f>
        <v>48000</v>
      </c>
      <c r="H89" s="51">
        <f>D89*10%</f>
        <v>96000</v>
      </c>
      <c r="I89" s="51">
        <f>D89*70%</f>
        <v>672000</v>
      </c>
      <c r="J89" s="90">
        <f t="shared" si="32"/>
        <v>0.15</v>
      </c>
      <c r="K89" s="91">
        <f t="shared" si="33"/>
        <v>0.15</v>
      </c>
      <c r="L89" s="92">
        <f t="shared" si="27"/>
        <v>0.7</v>
      </c>
      <c r="M89" s="37"/>
    </row>
    <row r="90" spans="1:12" ht="12.75">
      <c r="A90" s="69"/>
      <c r="B90" s="14" t="s">
        <v>7</v>
      </c>
      <c r="C90" s="25"/>
      <c r="D90" s="123">
        <f>SUM(D82:D89)</f>
        <v>5220000</v>
      </c>
      <c r="E90" s="123">
        <f>SUM(E82:E89)</f>
        <v>1209000</v>
      </c>
      <c r="F90" s="123">
        <f>SUM(F82:F89)</f>
        <v>357000</v>
      </c>
      <c r="G90" s="123">
        <f>SUM(G82:G89)</f>
        <v>261000</v>
      </c>
      <c r="H90" s="123">
        <f>SUM(H82:H88)</f>
        <v>0</v>
      </c>
      <c r="I90" s="123">
        <f>SUM(I82:I89)</f>
        <v>3654000</v>
      </c>
      <c r="J90" s="85">
        <f>E90/D90</f>
        <v>0.23160919540229885</v>
      </c>
      <c r="K90" s="82">
        <f>F90/D90</f>
        <v>0.06839080459770115</v>
      </c>
      <c r="L90" s="93">
        <f t="shared" si="27"/>
        <v>0.7</v>
      </c>
    </row>
    <row r="91" spans="1:12" ht="12.75">
      <c r="A91" s="24"/>
      <c r="B91" s="23" t="s">
        <v>9</v>
      </c>
      <c r="C91" s="22"/>
      <c r="D91" s="119"/>
      <c r="E91" s="119"/>
      <c r="F91" s="119"/>
      <c r="G91" s="119"/>
      <c r="H91" s="119"/>
      <c r="I91" s="119"/>
      <c r="J91" s="86"/>
      <c r="K91" s="83"/>
      <c r="L91" s="83"/>
    </row>
    <row r="92" spans="1:12" ht="18" customHeight="1">
      <c r="A92" s="69">
        <v>1</v>
      </c>
      <c r="B92" s="55" t="s">
        <v>67</v>
      </c>
      <c r="C92" s="20"/>
      <c r="D92" s="51">
        <v>142000</v>
      </c>
      <c r="E92" s="51">
        <f>D92*15%</f>
        <v>21300</v>
      </c>
      <c r="F92" s="51">
        <f>G92+H92</f>
        <v>21300</v>
      </c>
      <c r="G92" s="51">
        <f>D92*5%</f>
        <v>7100</v>
      </c>
      <c r="H92" s="51">
        <f>D92*10%</f>
        <v>14200</v>
      </c>
      <c r="I92" s="51">
        <f>D92*70%</f>
        <v>99400</v>
      </c>
      <c r="J92" s="84">
        <f aca="true" t="shared" si="34" ref="J92:J97">E92/D92</f>
        <v>0.15</v>
      </c>
      <c r="K92" s="77">
        <f aca="true" t="shared" si="35" ref="K92:K97">F92/D92</f>
        <v>0.15</v>
      </c>
      <c r="L92" s="78">
        <f aca="true" t="shared" si="36" ref="L92:L97">I92/D92</f>
        <v>0.7</v>
      </c>
    </row>
    <row r="93" spans="1:12" ht="18" customHeight="1">
      <c r="A93" s="19">
        <v>2</v>
      </c>
      <c r="B93" s="55" t="s">
        <v>68</v>
      </c>
      <c r="C93" s="20"/>
      <c r="D93" s="51">
        <v>193000</v>
      </c>
      <c r="E93" s="51">
        <f>D93*15%</f>
        <v>28950</v>
      </c>
      <c r="F93" s="51">
        <f>G93+H93</f>
        <v>28950</v>
      </c>
      <c r="G93" s="51">
        <f>D93*5%</f>
        <v>9650</v>
      </c>
      <c r="H93" s="51">
        <f>D93*10%</f>
        <v>19300</v>
      </c>
      <c r="I93" s="51">
        <f>D93*70%</f>
        <v>135100</v>
      </c>
      <c r="J93" s="84">
        <f t="shared" si="34"/>
        <v>0.15</v>
      </c>
      <c r="K93" s="77">
        <f t="shared" si="35"/>
        <v>0.15</v>
      </c>
      <c r="L93" s="78">
        <f t="shared" si="36"/>
        <v>0.7</v>
      </c>
    </row>
    <row r="94" spans="1:12" ht="31.5" customHeight="1">
      <c r="A94" s="19">
        <v>3</v>
      </c>
      <c r="B94" s="55" t="s">
        <v>69</v>
      </c>
      <c r="C94" s="20"/>
      <c r="D94" s="51">
        <v>196000</v>
      </c>
      <c r="E94" s="51">
        <f>D94*15%</f>
        <v>29400</v>
      </c>
      <c r="F94" s="51">
        <f>G94+H94</f>
        <v>29400</v>
      </c>
      <c r="G94" s="51">
        <f>D94*5%</f>
        <v>9800</v>
      </c>
      <c r="H94" s="51">
        <f>D94*10%</f>
        <v>19600</v>
      </c>
      <c r="I94" s="51">
        <f>D94*70%</f>
        <v>137200</v>
      </c>
      <c r="J94" s="84">
        <f t="shared" si="34"/>
        <v>0.15</v>
      </c>
      <c r="K94" s="77">
        <f t="shared" si="35"/>
        <v>0.15</v>
      </c>
      <c r="L94" s="78">
        <f t="shared" si="36"/>
        <v>0.7</v>
      </c>
    </row>
    <row r="95" spans="1:12" ht="28.5" customHeight="1">
      <c r="A95" s="19">
        <v>4</v>
      </c>
      <c r="B95" s="55" t="s">
        <v>66</v>
      </c>
      <c r="C95" s="52"/>
      <c r="D95" s="51">
        <v>250000</v>
      </c>
      <c r="E95" s="51">
        <f>D95*15%</f>
        <v>37500</v>
      </c>
      <c r="F95" s="51">
        <f>G95+H95</f>
        <v>37500</v>
      </c>
      <c r="G95" s="51">
        <f>D95*5%</f>
        <v>12500</v>
      </c>
      <c r="H95" s="51">
        <f>D95*10%</f>
        <v>25000</v>
      </c>
      <c r="I95" s="51">
        <f>D95*70%</f>
        <v>175000</v>
      </c>
      <c r="J95" s="84">
        <f t="shared" si="34"/>
        <v>0.15</v>
      </c>
      <c r="K95" s="77">
        <f t="shared" si="35"/>
        <v>0.15</v>
      </c>
      <c r="L95" s="78">
        <f t="shared" si="36"/>
        <v>0.7</v>
      </c>
    </row>
    <row r="96" spans="1:12" ht="13.5" thickBot="1">
      <c r="A96" s="19"/>
      <c r="B96" s="14" t="s">
        <v>7</v>
      </c>
      <c r="C96" s="13"/>
      <c r="D96" s="126">
        <f aca="true" t="shared" si="37" ref="D96:I96">D92+D95+D93+D94</f>
        <v>781000</v>
      </c>
      <c r="E96" s="126">
        <f t="shared" si="37"/>
        <v>117150</v>
      </c>
      <c r="F96" s="126">
        <f t="shared" si="37"/>
        <v>117150</v>
      </c>
      <c r="G96" s="126">
        <f t="shared" si="37"/>
        <v>39050</v>
      </c>
      <c r="H96" s="126">
        <f t="shared" si="37"/>
        <v>78100</v>
      </c>
      <c r="I96" s="126">
        <f t="shared" si="37"/>
        <v>546700</v>
      </c>
      <c r="J96" s="85">
        <f t="shared" si="34"/>
        <v>0.15</v>
      </c>
      <c r="K96" s="82">
        <f t="shared" si="35"/>
        <v>0.15</v>
      </c>
      <c r="L96" s="93">
        <f t="shared" si="36"/>
        <v>0.7</v>
      </c>
    </row>
    <row r="97" spans="1:15" ht="21" customHeight="1" thickBot="1">
      <c r="A97" s="19"/>
      <c r="B97" s="12" t="s">
        <v>5</v>
      </c>
      <c r="C97" s="11"/>
      <c r="D97" s="49">
        <f aca="true" t="shared" si="38" ref="D97:I97">D96+D90+D80+D73+D66+D63+D58+D52+D40</f>
        <v>56735331.6</v>
      </c>
      <c r="E97" s="49">
        <f t="shared" si="38"/>
        <v>13751081.4</v>
      </c>
      <c r="F97" s="49">
        <f t="shared" si="38"/>
        <v>3269558.08</v>
      </c>
      <c r="G97" s="49">
        <f t="shared" si="38"/>
        <v>2875458.08</v>
      </c>
      <c r="H97" s="49">
        <f t="shared" si="38"/>
        <v>298100</v>
      </c>
      <c r="I97" s="49">
        <f t="shared" si="38"/>
        <v>39714732.120000005</v>
      </c>
      <c r="J97" s="100">
        <f t="shared" si="34"/>
        <v>0.24237245138442093</v>
      </c>
      <c r="K97" s="100">
        <f t="shared" si="35"/>
        <v>0.057628253643625484</v>
      </c>
      <c r="L97" s="10">
        <f t="shared" si="36"/>
        <v>0.7000000000000001</v>
      </c>
      <c r="M97" s="37"/>
      <c r="N97" s="39"/>
      <c r="O97" s="37"/>
    </row>
    <row r="98" spans="1:15" ht="21" customHeight="1" hidden="1" thickBot="1">
      <c r="A98" s="74"/>
      <c r="B98" s="18"/>
      <c r="C98" s="20"/>
      <c r="D98" s="17"/>
      <c r="E98" s="17"/>
      <c r="F98" s="17"/>
      <c r="G98" s="17"/>
      <c r="H98" s="17"/>
      <c r="I98" s="48"/>
      <c r="J98" s="16"/>
      <c r="K98" s="15"/>
      <c r="L98" s="9"/>
      <c r="M98" s="37"/>
      <c r="N98" s="39"/>
      <c r="O98" s="37"/>
    </row>
    <row r="99" spans="1:15" ht="21" customHeight="1" hidden="1">
      <c r="A99" s="60"/>
      <c r="B99" s="18"/>
      <c r="C99" s="20"/>
      <c r="D99" s="17"/>
      <c r="E99" s="17"/>
      <c r="F99" s="17"/>
      <c r="G99" s="17"/>
      <c r="H99" s="17"/>
      <c r="I99" s="48"/>
      <c r="J99" s="16"/>
      <c r="K99" s="15"/>
      <c r="L99" s="9"/>
      <c r="M99" s="37"/>
      <c r="N99" s="39"/>
      <c r="O99" s="37"/>
    </row>
    <row r="100" spans="1:13" ht="27" customHeight="1">
      <c r="A100" s="72"/>
      <c r="B100" s="105"/>
      <c r="C100" s="105"/>
      <c r="D100" s="105"/>
      <c r="E100" s="105"/>
      <c r="F100" s="105"/>
      <c r="G100" s="105"/>
      <c r="H100" s="105"/>
      <c r="I100" s="105"/>
      <c r="M100" s="37"/>
    </row>
    <row r="101" spans="1:12" s="6" customFormat="1" ht="21.75" customHeight="1">
      <c r="A101" s="73"/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7"/>
    </row>
    <row r="102" ht="12.75">
      <c r="A102" s="8"/>
    </row>
  </sheetData>
  <sheetProtection/>
  <mergeCells count="13">
    <mergeCell ref="E5:E6"/>
    <mergeCell ref="F5:F6"/>
    <mergeCell ref="D4:D6"/>
    <mergeCell ref="B4:B6"/>
    <mergeCell ref="A4:A6"/>
    <mergeCell ref="J4:L5"/>
    <mergeCell ref="E4:I4"/>
    <mergeCell ref="G5:H5"/>
    <mergeCell ref="I5:I6"/>
    <mergeCell ref="B100:I100"/>
    <mergeCell ref="B101:K101"/>
    <mergeCell ref="A2:J2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fonh_2</cp:lastModifiedBy>
  <cp:lastPrinted>2021-11-24T12:01:58Z</cp:lastPrinted>
  <dcterms:created xsi:type="dcterms:W3CDTF">2018-11-29T05:52:19Z</dcterms:created>
  <dcterms:modified xsi:type="dcterms:W3CDTF">2021-11-24T13:17:25Z</dcterms:modified>
  <cp:category/>
  <cp:version/>
  <cp:contentType/>
  <cp:contentStatus/>
</cp:coreProperties>
</file>